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ny\Desktop\"/>
    </mc:Choice>
  </mc:AlternateContent>
  <bookViews>
    <workbookView xWindow="0" yWindow="0" windowWidth="20490" windowHeight="7755"/>
  </bookViews>
  <sheets>
    <sheet name="Hoja1" sheetId="1" r:id="rId1"/>
  </sheets>
  <definedNames>
    <definedName name="_xlnm.Print_Area" localSheetId="0">Hoja1!$A$1:$G$868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8" i="1" l="1"/>
  <c r="D868" i="1"/>
  <c r="H851" i="1"/>
  <c r="G848" i="1"/>
  <c r="G842" i="1"/>
  <c r="D842" i="1"/>
  <c r="D850" i="1" s="1"/>
  <c r="G816" i="1"/>
  <c r="D816" i="1"/>
  <c r="G790" i="1"/>
  <c r="D790" i="1"/>
  <c r="G763" i="1"/>
  <c r="G765" i="1" s="1"/>
  <c r="D763" i="1"/>
  <c r="D762" i="1"/>
  <c r="G737" i="1"/>
  <c r="F737" i="1"/>
  <c r="D727" i="1"/>
  <c r="D737" i="1" s="1"/>
  <c r="G698" i="1"/>
  <c r="D698" i="1"/>
  <c r="D656" i="1"/>
  <c r="G654" i="1"/>
  <c r="G656" i="1" s="1"/>
  <c r="G625" i="1"/>
  <c r="D625" i="1"/>
  <c r="G601" i="1"/>
  <c r="D601" i="1"/>
  <c r="G589" i="1"/>
  <c r="G593" i="1" s="1"/>
  <c r="D589" i="1"/>
  <c r="D593" i="1" s="1"/>
  <c r="G557" i="1"/>
  <c r="D557" i="1"/>
  <c r="G517" i="1"/>
  <c r="D517" i="1"/>
  <c r="G484" i="1"/>
  <c r="D484" i="1"/>
  <c r="H458" i="1"/>
  <c r="G457" i="1"/>
  <c r="D457" i="1"/>
  <c r="G399" i="1"/>
  <c r="D399" i="1"/>
  <c r="G368" i="1"/>
  <c r="D368" i="1"/>
  <c r="K339" i="1"/>
  <c r="J339" i="1"/>
  <c r="I339" i="1"/>
  <c r="H339" i="1"/>
  <c r="G339" i="1"/>
  <c r="B339" i="1"/>
  <c r="J338" i="1"/>
  <c r="I338" i="1"/>
  <c r="H338" i="1"/>
  <c r="G338" i="1"/>
  <c r="D338" i="1"/>
  <c r="D339" i="1" s="1"/>
  <c r="L337" i="1"/>
  <c r="L336" i="1"/>
  <c r="L334" i="1"/>
  <c r="L332" i="1"/>
  <c r="B331" i="1"/>
  <c r="L331" i="1" s="1"/>
  <c r="K327" i="1"/>
  <c r="B327" i="1"/>
  <c r="J326" i="1"/>
  <c r="I326" i="1"/>
  <c r="H326" i="1"/>
  <c r="D326" i="1"/>
  <c r="D327" i="1" s="1"/>
  <c r="L324" i="1"/>
  <c r="L323" i="1"/>
  <c r="J321" i="1"/>
  <c r="J327" i="1" s="1"/>
  <c r="I321" i="1"/>
  <c r="I327" i="1" s="1"/>
  <c r="H321" i="1"/>
  <c r="H327" i="1" s="1"/>
  <c r="G321" i="1"/>
  <c r="G327" i="1" s="1"/>
  <c r="B318" i="1"/>
  <c r="L318" i="1" s="1"/>
  <c r="L321" i="1" s="1"/>
  <c r="G267" i="1"/>
  <c r="D267" i="1"/>
  <c r="G225" i="1"/>
  <c r="D225" i="1"/>
  <c r="G189" i="1"/>
  <c r="F189" i="1"/>
  <c r="D189" i="1"/>
  <c r="G185" i="1"/>
  <c r="F185" i="1"/>
  <c r="D185" i="1"/>
  <c r="G180" i="1"/>
  <c r="F180" i="1"/>
  <c r="D180" i="1"/>
  <c r="D176" i="1"/>
  <c r="D172" i="1"/>
  <c r="G166" i="1"/>
  <c r="F166" i="1"/>
  <c r="G124" i="1"/>
  <c r="D124" i="1"/>
  <c r="G118" i="1"/>
  <c r="D118" i="1"/>
  <c r="G73" i="1"/>
  <c r="D73" i="1"/>
  <c r="G28" i="1"/>
  <c r="G30" i="1" s="1"/>
  <c r="D28" i="1"/>
  <c r="D30" i="1" s="1"/>
  <c r="D765" i="1" l="1"/>
  <c r="G850" i="1"/>
  <c r="G125" i="1"/>
  <c r="D125" i="1"/>
  <c r="L327" i="1"/>
  <c r="L339" i="1"/>
  <c r="L338" i="1"/>
  <c r="L326" i="1"/>
</calcChain>
</file>

<file path=xl/sharedStrings.xml><?xml version="1.0" encoding="utf-8"?>
<sst xmlns="http://schemas.openxmlformats.org/spreadsheetml/2006/main" count="380" uniqueCount="264">
  <si>
    <t>Efectivo y Equivalentes de Efectivo</t>
  </si>
  <si>
    <t>Al 31 de Diciembre 2023</t>
  </si>
  <si>
    <t>Valores en RD$</t>
  </si>
  <si>
    <t>Nota 07</t>
  </si>
  <si>
    <r>
      <t xml:space="preserve">Efectivo  en  Caja y  Bancos: Al 31 Diciembre del periodo fiscal 2023 y 2022, el efectivo disponible en las cuentas bancarias, presentan los siguientes balances </t>
    </r>
    <r>
      <rPr>
        <b/>
        <sz val="12"/>
        <rFont val="Bookman Old Style"/>
        <family val="1"/>
      </rPr>
      <t>RD$75,209,487.28</t>
    </r>
    <r>
      <rPr>
        <sz val="12"/>
        <rFont val="Bookman Old Style"/>
        <family val="1"/>
      </rPr>
      <t xml:space="preserve"> y </t>
    </r>
    <r>
      <rPr>
        <b/>
        <sz val="12"/>
        <rFont val="Bookman Old Style"/>
        <family val="1"/>
      </rPr>
      <t>RD$49,801,204.86</t>
    </r>
    <r>
      <rPr>
        <sz val="12"/>
        <rFont val="Bookman Old Style"/>
        <family val="1"/>
      </rPr>
      <t xml:space="preserve">, respectivamente. En este periodo se puede observar que la cuenta corriente operacional terminó con un saldo negativo de  </t>
    </r>
    <r>
      <rPr>
        <b/>
        <sz val="12"/>
        <rFont val="Bookman Old Style"/>
        <family val="1"/>
      </rPr>
      <t xml:space="preserve">RD$ 529,743.55 </t>
    </r>
    <r>
      <rPr>
        <sz val="12"/>
        <rFont val="Bookman Old Style"/>
        <family val="1"/>
      </rPr>
      <t xml:space="preserve">el mismo fue reclasificado y presentado en los estados financieros enla cuenta Pasivos Corrientes en el renglon Sobre Giro Bancario, así como un incremento en la disponibilidad de la cuenta corriente Invalidez por valor de </t>
    </r>
    <r>
      <rPr>
        <b/>
        <sz val="12"/>
        <rFont val="Bookman Old Style"/>
        <family val="1"/>
      </rPr>
      <t>RD$6,591,314.69</t>
    </r>
    <r>
      <rPr>
        <sz val="12"/>
        <rFont val="Bookman Old Style"/>
        <family val="1"/>
      </rPr>
      <t xml:space="preserve"> producto de la decisión tomada por el área financiera de que apartir de este periodo esta sea la cuenta corriente operacional debido a que esta es la que recibe la mayor parte de los recursos y es la que esta vinculada a la cuenta Unica del Tesoro, por lo cual se produjo una disminución en la cuenta de Servicios Funerarios de </t>
    </r>
    <r>
      <rPr>
        <b/>
        <sz val="12"/>
        <rFont val="Bookman Old Style"/>
        <family val="1"/>
      </rPr>
      <t>RD$304,423.80</t>
    </r>
    <r>
      <rPr>
        <sz val="12"/>
        <rFont val="Bookman Old Style"/>
        <family val="1"/>
      </rPr>
      <t xml:space="preserve">, una disminución en la cuenta única del tesoro de </t>
    </r>
    <r>
      <rPr>
        <b/>
        <sz val="12"/>
        <rFont val="Bookman Old Style"/>
        <family val="1"/>
      </rPr>
      <t>RD$24,065,968.47</t>
    </r>
    <r>
      <rPr>
        <sz val="12"/>
        <rFont val="Bookman Old Style"/>
        <family val="1"/>
      </rPr>
      <t xml:space="preserve"> debido a la ejecución del presupuesto. El monto total de las variaciones es de </t>
    </r>
    <r>
      <rPr>
        <b/>
        <sz val="12"/>
        <rFont val="Bookman Old Style"/>
        <family val="1"/>
      </rPr>
      <t>RD$25,408,282.42</t>
    </r>
    <r>
      <rPr>
        <sz val="12"/>
        <rFont val="Bookman Old Style"/>
        <family val="1"/>
      </rPr>
      <t xml:space="preserve">-.  </t>
    </r>
  </si>
  <si>
    <r>
      <t>Descripción</t>
    </r>
    <r>
      <rPr>
        <i/>
        <sz val="12"/>
        <rFont val="Bookman Old Style"/>
        <family val="1"/>
      </rPr>
      <t xml:space="preserve">   </t>
    </r>
  </si>
  <si>
    <t>Disponibilidades</t>
  </si>
  <si>
    <t xml:space="preserve">  Caja General</t>
  </si>
  <si>
    <t xml:space="preserve">  Banco de Reservas No. (010-600058-6)</t>
  </si>
  <si>
    <t xml:space="preserve">  Banco de Reservas No. (010-600055-1)</t>
  </si>
  <si>
    <t xml:space="preserve">  Banco de Reservas No. (010-600087-0)</t>
  </si>
  <si>
    <t xml:space="preserve">  Banco de Reservas No. (010-238298-0)</t>
  </si>
  <si>
    <t xml:space="preserve">  Banco de Reservas No. (010-238299-9)</t>
  </si>
  <si>
    <t xml:space="preserve">  Banco de Reservas No. (030-600020-2)</t>
  </si>
  <si>
    <t xml:space="preserve">  Cuenta Única Tesorería Nacional</t>
  </si>
  <si>
    <t xml:space="preserve">  Colectora Recursos Propios </t>
  </si>
  <si>
    <t>Sub-Total Caja y Banco</t>
  </si>
  <si>
    <t>Cajas Chicas</t>
  </si>
  <si>
    <t>Total</t>
  </si>
  <si>
    <t>Nota Aclaratoria:</t>
  </si>
  <si>
    <t xml:space="preserve">Los Balances de las Sub-Cuentas contenidas en la Cuenta Única del Tesoro Republica Dominicana no han sido conciliados con la Tesoreria Nacional debido a que ellos aun no han cerrado y por ende no tenemos un monto Oficial de Cierre. </t>
  </si>
  <si>
    <t>CUENTAS POR COBRAR A CORTO PLAZO</t>
  </si>
  <si>
    <t>Nota 8</t>
  </si>
  <si>
    <r>
      <rPr>
        <b/>
        <sz val="12"/>
        <rFont val="Bookman Old Style"/>
        <family val="1"/>
      </rPr>
      <t xml:space="preserve">Las Cuentas por Cobrar </t>
    </r>
    <r>
      <rPr>
        <sz val="12"/>
        <rFont val="Bookman Old Style"/>
        <family val="1"/>
      </rPr>
      <t xml:space="preserve">: al 31 de Diciembre del periodo fiscal 2023 y 2022, estas cuentas presenta los siguientes balances </t>
    </r>
    <r>
      <rPr>
        <b/>
        <sz val="12"/>
        <rFont val="Bookman Old Style"/>
        <family val="1"/>
      </rPr>
      <t xml:space="preserve">RD$14,581,189.44 y RD$15,468,450.64 </t>
    </r>
    <r>
      <rPr>
        <sz val="12"/>
        <rFont val="Bookman Old Style"/>
        <family val="1"/>
      </rPr>
      <t xml:space="preserve">respectivamente. El monto de las cuentas por cobrar refleja una disminución debido a las variaciones contempladas en algunas partidas durante el periodo, las más significativas, corresponde a Cuentas por Cobrar Instituciones por valor de </t>
    </r>
    <r>
      <rPr>
        <b/>
        <sz val="12"/>
        <rFont val="Bookman Old Style"/>
        <family val="1"/>
      </rPr>
      <t xml:space="preserve">RD$447,884.50 </t>
    </r>
    <r>
      <rPr>
        <sz val="12"/>
        <rFont val="Bookman Old Style"/>
        <family val="1"/>
      </rPr>
      <t xml:space="preserve">esto se debe a un aumentó en los cobros realizados a los servidores públicos, así como una disminución en la Cuentas por Cobrar Clientes por un monto de </t>
    </r>
    <r>
      <rPr>
        <b/>
        <sz val="12"/>
        <rFont val="Bookman Old Style"/>
        <family val="1"/>
      </rPr>
      <t>RD$501,821.08</t>
    </r>
    <r>
      <rPr>
        <sz val="12"/>
        <rFont val="Bookman Old Style"/>
        <family val="1"/>
      </rPr>
      <t xml:space="preserve">. La variación total fue de </t>
    </r>
    <r>
      <rPr>
        <b/>
        <sz val="12"/>
        <rFont val="Bookman Old Style"/>
        <family val="1"/>
      </rPr>
      <t>RD$887,261.20.</t>
    </r>
  </si>
  <si>
    <t>Cuenta por Cobrar Clientes</t>
  </si>
  <si>
    <t>Cuentas por Cobrar Empleados</t>
  </si>
  <si>
    <t>Cuenta por Cobrar Instituciones</t>
  </si>
  <si>
    <t>Cuenta por Cobrar Empresas</t>
  </si>
  <si>
    <t>Reclamaciones por Cobrar (TSS)</t>
  </si>
  <si>
    <t>Cuenta por Cobrar ISR</t>
  </si>
  <si>
    <t>INVENTARIOS</t>
  </si>
  <si>
    <t>Nota 09</t>
  </si>
  <si>
    <r>
      <t xml:space="preserve">Inventarios : Al 31 Diciembre del periodo fiscal 2023 y 2022, las cuentas de inventarios, presentan los siguientes balances </t>
    </r>
    <r>
      <rPr>
        <b/>
        <sz val="12"/>
        <rFont val="Bookman Old Style"/>
        <family val="1"/>
      </rPr>
      <t>RD$24,373,895.06 y RD$57,385,333.33</t>
    </r>
    <r>
      <rPr>
        <sz val="12"/>
        <rFont val="Bookman Old Style"/>
        <family val="1"/>
      </rPr>
      <t xml:space="preserve"> respectivamente. Las variaciones más significativas, corresponden a los inventarios del Almacén de Punto de Venta una disminución de </t>
    </r>
    <r>
      <rPr>
        <b/>
        <sz val="12"/>
        <rFont val="Bookman Old Style"/>
        <family val="1"/>
      </rPr>
      <t>RD$18,310,594.99</t>
    </r>
    <r>
      <rPr>
        <sz val="12"/>
        <rFont val="Bookman Old Style"/>
        <family val="1"/>
      </rPr>
      <t xml:space="preserve"> esto por el incremento de los programas de donaciones que realiza la institución, de la misma forma en el inventario de Medicamentos de </t>
    </r>
    <r>
      <rPr>
        <b/>
        <sz val="12"/>
        <rFont val="Bookman Old Style"/>
        <family val="1"/>
      </rPr>
      <t>RD$204,055.06,</t>
    </r>
    <r>
      <rPr>
        <sz val="12"/>
        <rFont val="Bookman Old Style"/>
        <family val="1"/>
      </rPr>
      <t xml:space="preserve"> una disminución en el inventario de ataúdes por un monto de </t>
    </r>
    <r>
      <rPr>
        <b/>
        <sz val="12"/>
        <rFont val="Bookman Old Style"/>
        <family val="1"/>
      </rPr>
      <t>RD$15,140,953.10</t>
    </r>
    <r>
      <rPr>
        <sz val="12"/>
        <rFont val="Bookman Old Style"/>
        <family val="1"/>
      </rPr>
      <t xml:space="preserve">, para una variacion total de </t>
    </r>
    <r>
      <rPr>
        <b/>
        <sz val="12"/>
        <rFont val="Bookman Old Style"/>
        <family val="1"/>
      </rPr>
      <t>RD$33,011,438.27.</t>
    </r>
  </si>
  <si>
    <t>Inventario de Consumo</t>
  </si>
  <si>
    <t xml:space="preserve">   Suministro de Almacén</t>
  </si>
  <si>
    <t>Sub-Total</t>
  </si>
  <si>
    <t>Inventario de Mercancía</t>
  </si>
  <si>
    <t xml:space="preserve">   Medicamentos</t>
  </si>
  <si>
    <t xml:space="preserve">  Productos Odontológicos</t>
  </si>
  <si>
    <t xml:space="preserve">   Mercancías de Punto de Venta</t>
  </si>
  <si>
    <t xml:space="preserve">   Ataúdes</t>
  </si>
  <si>
    <t>GASTOS PAGADOS POR ANTICIPADOS</t>
  </si>
  <si>
    <t>Nota 10</t>
  </si>
  <si>
    <t>Licencia Informática: Esta cuenta no presenta balance al 31 de Diciembre de 2023.-</t>
  </si>
  <si>
    <t>Pagos Anticipados (Licencias)</t>
  </si>
  <si>
    <t>Menos: Amortización Acumulada  (Licencias)</t>
  </si>
  <si>
    <t>Total Pagos Ancipados Netos:</t>
  </si>
  <si>
    <t>Movimiento como sigue:</t>
  </si>
  <si>
    <t>Saldos al inicio del año(Licencias)</t>
  </si>
  <si>
    <t>Adiciones del año (Licencias,)</t>
  </si>
  <si>
    <t>Movimiento de la Amortización es como sigue:</t>
  </si>
  <si>
    <t>Adiciones del año (Licencias, Sofware)</t>
  </si>
  <si>
    <t>Pagos Anticipados (Seguro de Vehiculos)</t>
  </si>
  <si>
    <t>Menos: Amortización Acumulada (Seguros de Vehículo)</t>
  </si>
  <si>
    <t>Total Pagos Ancipados Seguros Netos:</t>
  </si>
  <si>
    <t>Saldos al inicio del año(Seguros de Vehiculos)</t>
  </si>
  <si>
    <t>Adiciones del año (Seguros de Vehiculos)</t>
  </si>
  <si>
    <t>Adiciones del año (Seguro de Vehiculos)</t>
  </si>
  <si>
    <t>Documentos por Cobrar a Largo Plazo</t>
  </si>
  <si>
    <r>
      <t>·</t>
    </r>
    <r>
      <rPr>
        <sz val="12"/>
        <rFont val="Times New Roman"/>
        <family val="1"/>
      </rPr>
      <t xml:space="preserve">         </t>
    </r>
    <r>
      <rPr>
        <b/>
        <sz val="12"/>
        <rFont val="Bookman Old Style"/>
        <family val="1"/>
      </rPr>
      <t>Viviendas  no Asignadas</t>
    </r>
    <r>
      <rPr>
        <sz val="12"/>
        <rFont val="Bookman Old Style"/>
        <family val="1"/>
      </rPr>
      <t>:</t>
    </r>
  </si>
  <si>
    <r>
      <t xml:space="preserve">Esta partida de Viviendas no Asignadas, esta presentada en los Estados Financieros por un monto acumulado de </t>
    </r>
    <r>
      <rPr>
        <b/>
        <sz val="12"/>
        <rFont val="Bookman Old Style"/>
        <family val="1"/>
      </rPr>
      <t>RD$33,915,043.23,</t>
    </r>
    <r>
      <rPr>
        <sz val="12"/>
        <rFont val="Bookman Old Style"/>
        <family val="1"/>
      </rPr>
      <t xml:space="preserve"> el cual es producto de la construcción de casas y apartamentos, que son asignadas a los beneficiarios, de acuerdo a instrucciones recibidas de autoridades  superiores, sin que previamente dicho beneficiario tenga firmado algún contrato con  la institución. Debemos señalar que dicho monto fue encontrado por esta administración en los libros sin ningún anexo.</t>
    </r>
  </si>
  <si>
    <r>
      <t>·</t>
    </r>
    <r>
      <rPr>
        <sz val="12"/>
        <rFont val="Times New Roman"/>
        <family val="1"/>
      </rPr>
      <t xml:space="preserve">         </t>
    </r>
    <r>
      <rPr>
        <b/>
        <sz val="12"/>
        <rFont val="Bookman Old Style"/>
        <family val="1"/>
      </rPr>
      <t>Contrato  e Hipoteca por cobrar:</t>
    </r>
  </si>
  <si>
    <r>
      <t xml:space="preserve">Esta partida Contrato &amp; Hipoteca por Cobrar, esta presentada en los Estados Financieros, por un monto de </t>
    </r>
    <r>
      <rPr>
        <b/>
        <sz val="12"/>
        <rFont val="Bookman Old Style"/>
        <family val="1"/>
      </rPr>
      <t>RD$72,577,870.56</t>
    </r>
    <r>
      <rPr>
        <sz val="12"/>
        <rFont val="Bookman Old Style"/>
        <family val="1"/>
      </rPr>
      <t xml:space="preserve">, que se origina cuando el beneficiario de la casa o apartamento formaliza su estatus con la institución, a través de un contrato a largo plazo, esta cuenta presenta una disminución, para una variacion por un monto de </t>
    </r>
    <r>
      <rPr>
        <b/>
        <sz val="12"/>
        <rFont val="Bookman Old Style"/>
        <family val="1"/>
      </rPr>
      <t>RD$417,266.17</t>
    </r>
    <r>
      <rPr>
        <sz val="12"/>
        <rFont val="Bookman Old Style"/>
        <family val="1"/>
      </rPr>
      <t>.</t>
    </r>
  </si>
  <si>
    <t>Viviendas no Asignadas</t>
  </si>
  <si>
    <t>Contratos e Hipotecas por Cobrar</t>
  </si>
  <si>
    <t>INVERSIONES A LARGO PLAZO</t>
  </si>
  <si>
    <t>Nota 11</t>
  </si>
  <si>
    <r>
      <rPr>
        <b/>
        <sz val="12"/>
        <rFont val="Bookman Old Style"/>
        <family val="1"/>
      </rPr>
      <t>Inversiones</t>
    </r>
    <r>
      <rPr>
        <sz val="12"/>
        <rFont val="Bookman Old Style"/>
        <family val="1"/>
      </rPr>
      <t xml:space="preserve"> : Al 31 de Diciembre del período fiscal 2023 y 2022, la cuenta inversiones financieras a largo plazo  presenta los siguientes balance </t>
    </r>
    <r>
      <rPr>
        <b/>
        <sz val="12"/>
        <rFont val="Bookman Old Style"/>
        <family val="1"/>
      </rPr>
      <t>RD$260,290.27</t>
    </r>
    <r>
      <rPr>
        <sz val="12"/>
        <rFont val="Bookman Old Style"/>
        <family val="1"/>
      </rPr>
      <t>, depositado en el Banco de Desarrollo Agrícola amparado en Certificados Financieros y el monto de</t>
    </r>
    <r>
      <rPr>
        <b/>
        <sz val="12"/>
        <rFont val="Bookman Old Style"/>
        <family val="1"/>
      </rPr>
      <t xml:space="preserve"> RD$1,895,300.00</t>
    </r>
    <r>
      <rPr>
        <sz val="12"/>
        <rFont val="Bookman Old Style"/>
        <family val="1"/>
      </rPr>
      <t xml:space="preserve">, están depositados en Acciones de Capital mas los intereses que generan en AGRODOSA asi como Acciones en ADDE Capital por valor de </t>
    </r>
    <r>
      <rPr>
        <b/>
        <sz val="12"/>
        <rFont val="Bookman Old Style"/>
        <family val="1"/>
      </rPr>
      <t>RD$463,100.00</t>
    </r>
    <r>
      <rPr>
        <sz val="12"/>
        <rFont val="Bookman Old Style"/>
        <family val="1"/>
      </rPr>
      <t xml:space="preserve"> según Certificado de Inversión respetivamente. </t>
    </r>
  </si>
  <si>
    <t>Certificados de Inversión Banco de Desarrollo Agropecuario</t>
  </si>
  <si>
    <t>Inversión Acciones "AGRODOSA"</t>
  </si>
  <si>
    <t>Inversión Acciones "ADDE CAPITAL"</t>
  </si>
  <si>
    <t>PROPIEDAD PLANTA Y EQUIPO</t>
  </si>
  <si>
    <t>Nota 12</t>
  </si>
  <si>
    <r>
      <rPr>
        <b/>
        <sz val="12"/>
        <rFont val="Bookman Old Style"/>
        <family val="1"/>
      </rPr>
      <t>Propiedad Planta y Equipo Neto</t>
    </r>
    <r>
      <rPr>
        <sz val="12"/>
        <rFont val="Bookman Old Style"/>
        <family val="1"/>
      </rPr>
      <t xml:space="preserve">: Al 31 de Diciembre del período fiscal 2023 y 2022, estas cuentas presentan los siguientes balances de </t>
    </r>
    <r>
      <rPr>
        <b/>
        <sz val="12"/>
        <rFont val="Bookman Old Style"/>
        <family val="1"/>
      </rPr>
      <t>RD$409,823,728.20 y RD$435,824,571.71,</t>
    </r>
    <r>
      <rPr>
        <sz val="12"/>
        <rFont val="Bookman Old Style"/>
        <family val="1"/>
      </rPr>
      <t xml:space="preserve"> respetivamente. Observándose una disminución, específicamente por un monto de </t>
    </r>
    <r>
      <rPr>
        <b/>
        <sz val="12"/>
        <rFont val="Bookman Old Style"/>
        <family val="1"/>
      </rPr>
      <t xml:space="preserve">RD$26,000,843.51, </t>
    </r>
    <r>
      <rPr>
        <sz val="12"/>
        <rFont val="Bookman Old Style"/>
        <family val="1"/>
      </rPr>
      <t>asi como adiciones en el renglon de Maquinarias y Equipos y Mobiliarios de Oficina por un monto de</t>
    </r>
    <r>
      <rPr>
        <b/>
        <sz val="12"/>
        <rFont val="Bookman Old Style"/>
        <family val="1"/>
      </rPr>
      <t xml:space="preserve"> RD$2,457,186.50, </t>
    </r>
    <r>
      <rPr>
        <sz val="12"/>
        <rFont val="Bookman Old Style"/>
        <family val="1"/>
      </rPr>
      <t>y un gasto de Depreciacion por un monto de</t>
    </r>
    <r>
      <rPr>
        <b/>
        <sz val="12"/>
        <rFont val="Bookman Old Style"/>
        <family val="1"/>
      </rPr>
      <t xml:space="preserve"> RD$17,334,323.55.</t>
    </r>
    <r>
      <rPr>
        <sz val="12"/>
        <rFont val="Bookman Old Style"/>
        <family val="1"/>
      </rPr>
      <t>-</t>
    </r>
  </si>
  <si>
    <r>
      <t>·</t>
    </r>
    <r>
      <rPr>
        <sz val="7"/>
        <rFont val="Times New Roman"/>
        <family val="1"/>
      </rPr>
      <t>       </t>
    </r>
    <r>
      <rPr>
        <b/>
        <sz val="12"/>
        <rFont val="Bookman Old Style"/>
        <family val="1"/>
      </rPr>
      <t>  Construcción en Proceso:</t>
    </r>
  </si>
  <si>
    <r>
      <t xml:space="preserve">Esta partida, esta presentada en los Estados Financieros por un monto de </t>
    </r>
    <r>
      <rPr>
        <b/>
        <sz val="12"/>
        <rFont val="Bookman Old Style"/>
        <family val="1"/>
      </rPr>
      <t>RD$172,315,872.60,</t>
    </r>
    <r>
      <rPr>
        <sz val="12"/>
        <rFont val="Bookman Old Style"/>
        <family val="1"/>
      </rPr>
      <t xml:space="preserve"> del cual el 98% son construcciones que la institución realizo en todo el territorio nacional y están aun inconclusas por razones exógenas, las cuales, hasta que el consejo de la administración no lo decida, no podemos dar de baja en los libros de contabilidad de la institución.</t>
    </r>
  </si>
  <si>
    <t>Terreno</t>
  </si>
  <si>
    <t>Edif. Y Componentes</t>
  </si>
  <si>
    <t>Maq. Y Equipos</t>
  </si>
  <si>
    <t>Mob. Y equipo de Ofic</t>
  </si>
  <si>
    <t>Equipo, Trasnp y Otros</t>
  </si>
  <si>
    <t>Equipo Educacional y Recreativo</t>
  </si>
  <si>
    <t>Construcciones en Proceso</t>
  </si>
  <si>
    <t>Costo de adquisición</t>
  </si>
  <si>
    <t>Adiciones</t>
  </si>
  <si>
    <t>Otros</t>
  </si>
  <si>
    <t>Saldo al final del periodo</t>
  </si>
  <si>
    <t>Dep. Acum. Al Inicio del periodo</t>
  </si>
  <si>
    <t>Cargo del periodo</t>
  </si>
  <si>
    <t>Prop. Planta y equipos neto 2023</t>
  </si>
  <si>
    <t>Retiros</t>
  </si>
  <si>
    <t>Prop. Planta y equipos neto 2022</t>
  </si>
  <si>
    <t>Esta Constucción en Proceso el balance que presenta vienen de Años Anteriores por más de 25 años, la misma no tiene ningún proceso de continuidad y muchas de ellas estan en condiciones de deterioro y otras han sido invadidas sin terminación final.</t>
  </si>
  <si>
    <t>OTROS ACTIVOS NO FINANCIERO</t>
  </si>
  <si>
    <t>Nota 13</t>
  </si>
  <si>
    <r>
      <t xml:space="preserve">Al 31 de Diciembre del período fiscal 2023 y 2022, esta cuenta no presenta balance para el periodo actual y para el 2022 tenia un balance de </t>
    </r>
    <r>
      <rPr>
        <b/>
        <sz val="12"/>
        <rFont val="Bookman Old Style"/>
        <family val="1"/>
      </rPr>
      <t>RD$298,434.00</t>
    </r>
    <r>
      <rPr>
        <sz val="12"/>
        <rFont val="Bookman Old Style"/>
        <family val="1"/>
      </rPr>
      <t xml:space="preserve">. </t>
    </r>
  </si>
  <si>
    <t>Depósitos en Alquiler</t>
  </si>
  <si>
    <t>Fianzas</t>
  </si>
  <si>
    <t>CUENTAS POR PAGAR A CORTO PLAZO</t>
  </si>
  <si>
    <t>Nota 14</t>
  </si>
  <si>
    <r>
      <t>Al 31 de Diciembre del período fiscal 2023 y al 31 de Diciembre del período fiscal 2022, estas cuentas presentan los siguientes balance</t>
    </r>
    <r>
      <rPr>
        <b/>
        <sz val="12"/>
        <rFont val="Bookman Old Style"/>
        <family val="1"/>
      </rPr>
      <t xml:space="preserve"> RD$35,499,656.69 </t>
    </r>
    <r>
      <rPr>
        <sz val="12"/>
        <rFont val="Bookman Old Style"/>
        <family val="1"/>
      </rPr>
      <t xml:space="preserve">y </t>
    </r>
    <r>
      <rPr>
        <b/>
        <sz val="12"/>
        <rFont val="Bookman Old Style"/>
        <family val="1"/>
      </rPr>
      <t>RD$70,560,626.97</t>
    </r>
    <r>
      <rPr>
        <sz val="12"/>
        <rFont val="Bookman Old Style"/>
        <family val="1"/>
      </rPr>
      <t xml:space="preserve"> respectivamente. El renglón de las Cuentas por Pagar presenta una disminución en la Cuentas por Pagar Proveedores de </t>
    </r>
    <r>
      <rPr>
        <b/>
        <sz val="12"/>
        <rFont val="Bookman Old Style"/>
        <family val="1"/>
      </rPr>
      <t>RD$33,029,784.24</t>
    </r>
    <r>
      <rPr>
        <sz val="12"/>
        <rFont val="Bookman Old Style"/>
        <family val="1"/>
      </rPr>
      <t xml:space="preserve">, así mismo podemos observar un incremento en el renglón de Otras Cuentas por Pagar a Tercero por valor de </t>
    </r>
    <r>
      <rPr>
        <b/>
        <sz val="12"/>
        <rFont val="Bookman Old Style"/>
        <family val="1"/>
      </rPr>
      <t xml:space="preserve">RD$1,096,001.07, </t>
    </r>
    <r>
      <rPr>
        <sz val="12"/>
        <rFont val="Bookman Old Style"/>
        <family val="1"/>
      </rPr>
      <t xml:space="preserve">producto de un incremento en los compromisos contraidos con terceros por concepto de las ventas a consignación, </t>
    </r>
    <r>
      <rPr>
        <sz val="12"/>
        <rFont val="Bookman Old Style"/>
        <family val="1"/>
      </rPr>
      <t xml:space="preserve">. La variación total fue de </t>
    </r>
    <r>
      <rPr>
        <b/>
        <sz val="12"/>
        <rFont val="Bookman Old Style"/>
        <family val="1"/>
      </rPr>
      <t>RD$35,060,970.28</t>
    </r>
    <r>
      <rPr>
        <sz val="12"/>
        <rFont val="Bookman Old Style"/>
        <family val="1"/>
      </rPr>
      <t>.-</t>
    </r>
  </si>
  <si>
    <t>Proveedores</t>
  </si>
  <si>
    <t>Otras Cuentas por Pagar Terceros</t>
  </si>
  <si>
    <t xml:space="preserve">Fondo Pensión Retenido por Pagar TSS     </t>
  </si>
  <si>
    <t>Sobre Giro Bancarios</t>
  </si>
  <si>
    <t xml:space="preserve">SOBREGIROS BANCARIOS </t>
  </si>
  <si>
    <t>Nota 14-A</t>
  </si>
  <si>
    <r>
      <t>Al 31 de Diciembre del período fiscal 2023 y al 31 de Diciembre del período fiscal 2022, estas cuentas presentan los siguientes balance</t>
    </r>
    <r>
      <rPr>
        <b/>
        <sz val="12"/>
        <rFont val="Bookman Old Style"/>
        <family val="1"/>
      </rPr>
      <t xml:space="preserve"> RD$529,743.55 </t>
    </r>
    <r>
      <rPr>
        <sz val="12"/>
        <rFont val="Bookman Old Style"/>
        <family val="1"/>
      </rPr>
      <t xml:space="preserve">y </t>
    </r>
    <r>
      <rPr>
        <b/>
        <sz val="12"/>
        <rFont val="Bookman Old Style"/>
        <family val="1"/>
      </rPr>
      <t>RD$00.00</t>
    </r>
    <r>
      <rPr>
        <sz val="12"/>
        <rFont val="Bookman Old Style"/>
        <family val="1"/>
      </rPr>
      <t xml:space="preserve"> respectivamente. El renglón de las la cuenta Sobregiros Bancarios presenta un  aumento con relacion al año anterior, la cual tenia un balance cero (0.00), aclaramos que producto de que la cuenta Operacional No. 010-600058-6 nos revelo un saldo negativo por un monto de </t>
    </r>
    <r>
      <rPr>
        <b/>
        <sz val="12"/>
        <rFont val="Bookman Old Style"/>
        <family val="1"/>
      </rPr>
      <t>RD$ 529,743.55</t>
    </r>
    <r>
      <rPr>
        <sz val="12"/>
        <rFont val="Bookman Old Style"/>
        <family val="1"/>
      </rPr>
      <t xml:space="preserve">, la misma fue presentada y reclasificada para le periodo 2023 en el Pasivo Corriente, en el rubro Sobre Girosbancarios. La variación total fue de </t>
    </r>
    <r>
      <rPr>
        <b/>
        <sz val="12"/>
        <rFont val="Bookman Old Style"/>
        <family val="1"/>
      </rPr>
      <t>RD$529,743.55</t>
    </r>
    <r>
      <rPr>
        <sz val="12"/>
        <rFont val="Bookman Old Style"/>
        <family val="1"/>
      </rPr>
      <t xml:space="preserve">.- </t>
    </r>
  </si>
  <si>
    <t xml:space="preserve">Sobregiros Bancarios </t>
  </si>
  <si>
    <t>RETENCIONES Y ACUMULACIONES POR PAGAR</t>
  </si>
  <si>
    <t>Nota 15</t>
  </si>
  <si>
    <r>
      <t xml:space="preserve">Al 31 de Diciembre del período fiscal 2023 y al 31 de Diciembre del periodo fiscal 2022, estas cuentas presentan los siguientes balance </t>
    </r>
    <r>
      <rPr>
        <b/>
        <sz val="12"/>
        <rFont val="Bookman Old Style"/>
        <family val="1"/>
      </rPr>
      <t>RD$3,507,026.04 y RD$1,824,816.20,</t>
    </r>
    <r>
      <rPr>
        <sz val="12"/>
        <rFont val="Bookman Old Style"/>
        <family val="1"/>
      </rPr>
      <t xml:space="preserve"> respectivamente. Este renglón está compuesto en su mayoría, por retenciones de Impuestos Sobre la Renta, ITBIS Retenidos, y Otras Retenciones, lo cual compensamos como lo establece el reglamento 293-11 de la DGII. El valor de </t>
    </r>
    <r>
      <rPr>
        <b/>
        <sz val="12"/>
        <rFont val="Bookman Old Style"/>
        <family val="1"/>
      </rPr>
      <t>RD$332,480.69,</t>
    </r>
    <r>
      <rPr>
        <sz val="12"/>
        <rFont val="Bookman Old Style"/>
        <family val="1"/>
      </rPr>
      <t xml:space="preserve"> de Caja Chica por Reponer es por recibos de caja chica desembolsados y no liquidados con sus respectivas facturas a la fecha, asi mismo el valor de </t>
    </r>
    <r>
      <rPr>
        <b/>
        <sz val="12"/>
        <rFont val="Bookman Old Style"/>
        <family val="1"/>
      </rPr>
      <t>RD$1,313.72</t>
    </r>
    <r>
      <rPr>
        <sz val="12"/>
        <rFont val="Bookman Old Style"/>
        <family val="1"/>
      </rPr>
      <t xml:space="preserve"> en la cuenta Pago en Exceso de Viviendas, correspondes a los pagos realizados a través de descuentos a empleados públicos de distintas instituciones públicas que han sido beneficiados con contratos de financiamientos de viviendas  y al término de dicho contrato las instituciones han continuado descontando dicha cuota, por lo que estos valores al ingresar al Inavi representan un pasivo. La variación total fue de </t>
    </r>
    <r>
      <rPr>
        <b/>
        <sz val="12"/>
        <rFont val="Bookman Old Style"/>
        <family val="1"/>
      </rPr>
      <t>RD$1,682,209.84</t>
    </r>
    <r>
      <rPr>
        <sz val="12"/>
        <rFont val="Bookman Old Style"/>
        <family val="1"/>
      </rPr>
      <t>.-</t>
    </r>
  </si>
  <si>
    <t>Retenciones ISR</t>
  </si>
  <si>
    <t>Retenciones 10% ISR</t>
  </si>
  <si>
    <t>Retenciones 5% ISR</t>
  </si>
  <si>
    <t>Retenciones 18%</t>
  </si>
  <si>
    <t>ITBIS por Pagar</t>
  </si>
  <si>
    <t>Nomina por Pagar</t>
  </si>
  <si>
    <t>Caja Chica Pendiente de Reponer</t>
  </si>
  <si>
    <t>Pagos Exceso Viviendas Canceladas</t>
  </si>
  <si>
    <t>Desc. A Servidores Públicos Inavi</t>
  </si>
  <si>
    <t>OTROS PASIVOS CORRIENTES</t>
  </si>
  <si>
    <t>Nota 16</t>
  </si>
  <si>
    <r>
      <t xml:space="preserve">Al 31 de Diciembre del período fiscal 2023 y 2022, esta cuenta presenta un balance de </t>
    </r>
    <r>
      <rPr>
        <b/>
        <sz val="12"/>
        <rFont val="Bookman Old Style"/>
        <family val="1"/>
      </rPr>
      <t>RD$126,931.33 y 859,228.78</t>
    </r>
    <r>
      <rPr>
        <sz val="12"/>
        <rFont val="Bookman Old Style"/>
        <family val="1"/>
      </rPr>
      <t>, este balance se origina por pagos que realizan algunas instituciones por diferentes conceptos transferidos a la cuenta unica del tesoro los cuales luego de ser identificados se transfieren a la cuenta corriente operacional.</t>
    </r>
  </si>
  <si>
    <t>Depósitos Cuenta Única por Transferencia a la cuenta corriente operacional.</t>
  </si>
  <si>
    <t>PRESTAMOS POR PAGAR LARGO PLAZO</t>
  </si>
  <si>
    <t>Nota 17</t>
  </si>
  <si>
    <r>
      <t xml:space="preserve">Al 31 de Diciembre del período fiscal 2023 y 2022, esta cuenta no presenta balance para el periodo actual y para el 2022 tenia un balance de </t>
    </r>
    <r>
      <rPr>
        <b/>
        <sz val="12"/>
        <rFont val="Bookman Old Style"/>
        <family val="1"/>
      </rPr>
      <t xml:space="preserve">RD$242,924.94. </t>
    </r>
  </si>
  <si>
    <t>Prestamos por pagar Banreservas</t>
  </si>
  <si>
    <t>OTROS PASIVOS NO CORRIENTES</t>
  </si>
  <si>
    <t>Nota 18</t>
  </si>
  <si>
    <r>
      <t xml:space="preserve">Al 31 Diciembre del período fiscal 2023 y 2022, estas cuentas presentan los siguientes balance </t>
    </r>
    <r>
      <rPr>
        <b/>
        <sz val="12"/>
        <rFont val="Bookman Old Style"/>
        <family val="1"/>
      </rPr>
      <t>RD$107,488,605.47</t>
    </r>
    <r>
      <rPr>
        <sz val="12"/>
        <rFont val="Bookman Old Style"/>
        <family val="1"/>
      </rPr>
      <t xml:space="preserve"> y </t>
    </r>
    <r>
      <rPr>
        <b/>
        <sz val="12"/>
        <rFont val="Bookman Old Style"/>
        <family val="1"/>
      </rPr>
      <t>RD$92,997,409.71</t>
    </r>
    <r>
      <rPr>
        <sz val="12"/>
        <rFont val="Bookman Old Style"/>
        <family val="1"/>
      </rPr>
      <t xml:space="preserve">, respectivamente. las variaciones corresponden a una disminución en las cuentas Plan de Retiro por un monto de </t>
    </r>
    <r>
      <rPr>
        <b/>
        <sz val="12"/>
        <rFont val="Bookman Old Style"/>
        <family val="1"/>
      </rPr>
      <t>RD$28,777.50</t>
    </r>
    <r>
      <rPr>
        <sz val="12"/>
        <rFont val="Bookman Old Style"/>
        <family val="1"/>
      </rPr>
      <t xml:space="preserve">, debido a que la institución provisionó el 7% establecido en los estatutos  y el mismo no se contemplo en las devoluciones de los aportes, así mismo el plan de retiro quedo obsoleto con la ley 87-01, con relación a la Cesantía tuvimos un incremento de </t>
    </r>
    <r>
      <rPr>
        <b/>
        <sz val="12"/>
        <rFont val="Bookman Old Style"/>
        <family val="1"/>
      </rPr>
      <t>RD$11,293,739.90</t>
    </r>
    <r>
      <rPr>
        <sz val="12"/>
        <rFont val="Bookman Old Style"/>
        <family val="1"/>
      </rPr>
      <t xml:space="preserve">, Invalidez una disminución de </t>
    </r>
    <r>
      <rPr>
        <b/>
        <sz val="12"/>
        <rFont val="Bookman Old Style"/>
        <family val="1"/>
      </rPr>
      <t>RD$72,000.00</t>
    </r>
    <r>
      <rPr>
        <sz val="12"/>
        <rFont val="Bookman Old Style"/>
        <family val="1"/>
      </rPr>
      <t xml:space="preserve">. Seguro de Vida una disminución de </t>
    </r>
    <r>
      <rPr>
        <b/>
        <sz val="12"/>
        <rFont val="Bookman Old Style"/>
        <family val="1"/>
      </rPr>
      <t>RD$980,358.46</t>
    </r>
    <r>
      <rPr>
        <sz val="12"/>
        <rFont val="Bookman Old Style"/>
        <family val="1"/>
      </rPr>
      <t xml:space="preserve">, Reclamaciones por Pagar Seguro Funerarios con un incremento de </t>
    </r>
    <r>
      <rPr>
        <b/>
        <sz val="12"/>
        <rFont val="Bookman Old Style"/>
        <family val="1"/>
      </rPr>
      <t>RD$624,300.00</t>
    </r>
    <r>
      <rPr>
        <sz val="12"/>
        <rFont val="Bookman Old Style"/>
        <family val="1"/>
      </rPr>
      <t xml:space="preserve">, La cuenta Deposito compra de Ataud presenta un balance </t>
    </r>
    <r>
      <rPr>
        <b/>
        <sz val="12"/>
        <rFont val="Bookman Old Style"/>
        <family val="1"/>
      </rPr>
      <t>RD$29,900.00</t>
    </r>
    <r>
      <rPr>
        <sz val="12"/>
        <rFont val="Bookman Old Style"/>
        <family val="1"/>
      </rPr>
      <t>, este monto se origina por la compra de un Ataud y el mismo no ha sido retirado por el cliente a la fecha.La variación total fue de</t>
    </r>
    <r>
      <rPr>
        <b/>
        <sz val="12"/>
        <rFont val="Bookman Old Style"/>
        <family val="1"/>
      </rPr>
      <t xml:space="preserve"> RD$14,491,195.76.-</t>
    </r>
  </si>
  <si>
    <t>Plan de Retiro</t>
  </si>
  <si>
    <t>Cesantía</t>
  </si>
  <si>
    <t>Invalidez</t>
  </si>
  <si>
    <t>Reclamaciones por pagar Seguro Funerario</t>
  </si>
  <si>
    <t>Regalía Pascual</t>
  </si>
  <si>
    <t>Deposito y/o avance compra de Ataud</t>
  </si>
  <si>
    <t>Descuento Indebidos</t>
  </si>
  <si>
    <t>Seguro de Vida</t>
  </si>
  <si>
    <t>NOTA:</t>
  </si>
  <si>
    <r>
      <t xml:space="preserve">La Cuenta Fondo Pension Retenido se Re-clasifico en  los Estados Financieros de Cierre del 2022, esta Cuenta por valor de </t>
    </r>
    <r>
      <rPr>
        <b/>
        <sz val="10"/>
        <rFont val="Bookman Old Style"/>
        <family val="1"/>
      </rPr>
      <t>RD$3,127,187.11</t>
    </r>
    <r>
      <rPr>
        <sz val="10"/>
        <rFont val="Bookman Old Style"/>
        <family val="1"/>
      </rPr>
      <t xml:space="preserve"> estaba contemplada en la Nota Correspondiente a Cuentas por Pagar Corto Plazo.</t>
    </r>
  </si>
  <si>
    <t>PATRIMONIO INSTITUCIONAL</t>
  </si>
  <si>
    <t>Nota 19</t>
  </si>
  <si>
    <t>Capital Estado Dominicano</t>
  </si>
  <si>
    <t>Revaluación de Activos Fijos</t>
  </si>
  <si>
    <t>Superávit por Donación de Activos</t>
  </si>
  <si>
    <t>Resultado Positivos(ahorro)/negativo(desahorro)Resultado acumulado</t>
  </si>
  <si>
    <t>Resultado Acumulado</t>
  </si>
  <si>
    <t>Total Patrimonio Institucional</t>
  </si>
  <si>
    <t>Descripción</t>
  </si>
  <si>
    <t>Capital</t>
  </si>
  <si>
    <t>Resultado del Periodo</t>
  </si>
  <si>
    <t>Resultados del Periodos Acumulados del Años Ant.</t>
  </si>
  <si>
    <t>Ajuste de Patrimonio</t>
  </si>
  <si>
    <t xml:space="preserve">Totales </t>
  </si>
  <si>
    <t>INGRESOS POR TRANSACCIONES CON CONTRAPRESTACIONES</t>
  </si>
  <si>
    <t>Nota 20</t>
  </si>
  <si>
    <r>
      <rPr>
        <b/>
        <sz val="12"/>
        <rFont val="Bookman Old Style"/>
        <family val="1"/>
      </rPr>
      <t xml:space="preserve">Ingresos Corrientes: </t>
    </r>
    <r>
      <rPr>
        <sz val="12"/>
        <rFont val="Bookman Old Style"/>
        <family val="1"/>
      </rPr>
      <t xml:space="preserve">Al 31 Diciembre del periodo fiscal 2023 y 2022, esta  cuenta presenta los siguientes balance </t>
    </r>
    <r>
      <rPr>
        <b/>
        <sz val="12"/>
        <rFont val="Bookman Old Style"/>
        <family val="1"/>
      </rPr>
      <t>RD$250,523,923.04 y RD$242,102,424.65</t>
    </r>
    <r>
      <rPr>
        <sz val="12"/>
        <rFont val="Bookman Old Style"/>
        <family val="1"/>
      </rPr>
      <t xml:space="preserve"> respectivamente estos montos corresponden a recuaudación directa, reflejando un incremento de </t>
    </r>
    <r>
      <rPr>
        <b/>
        <sz val="12"/>
        <rFont val="Bookman Old Style"/>
        <family val="1"/>
      </rPr>
      <t>RD$6,152,463.84</t>
    </r>
    <r>
      <rPr>
        <sz val="12"/>
        <rFont val="Bookman Old Style"/>
        <family val="1"/>
      </rPr>
      <t xml:space="preserve"> en el renglón de Contribución de Empleados y un incremento en la venta de servicios de </t>
    </r>
    <r>
      <rPr>
        <b/>
        <sz val="12"/>
        <rFont val="Bookman Old Style"/>
        <family val="1"/>
      </rPr>
      <t xml:space="preserve">RD$3,432,317.24, </t>
    </r>
    <r>
      <rPr>
        <sz val="12"/>
        <rFont val="Bookman Old Style"/>
        <family val="1"/>
      </rPr>
      <t>Asi mismo</t>
    </r>
    <r>
      <rPr>
        <b/>
        <sz val="12"/>
        <rFont val="Bookman Old Style"/>
        <family val="1"/>
      </rPr>
      <t xml:space="preserve"> una disminució</t>
    </r>
    <r>
      <rPr>
        <sz val="12"/>
        <rFont val="Bookman Old Style"/>
        <family val="1"/>
      </rPr>
      <t>n el renglón de Intereses y Rentas a la Propiedad</t>
    </r>
    <r>
      <rPr>
        <b/>
        <sz val="12"/>
        <rFont val="Bookman Old Style"/>
        <family val="1"/>
      </rPr>
      <t xml:space="preserve"> </t>
    </r>
    <r>
      <rPr>
        <sz val="12"/>
        <rFont val="Bookman Old Style"/>
        <family val="1"/>
      </rPr>
      <t>por un monto de</t>
    </r>
    <r>
      <rPr>
        <b/>
        <sz val="12"/>
        <rFont val="Bookman Old Style"/>
        <family val="1"/>
      </rPr>
      <t xml:space="preserve"> RD$1,163,282.69. </t>
    </r>
    <r>
      <rPr>
        <sz val="12"/>
        <rFont val="Bookman Old Style"/>
        <family val="1"/>
      </rPr>
      <t>La variación total fue de</t>
    </r>
    <r>
      <rPr>
        <b/>
        <sz val="12"/>
        <rFont val="Bookman Old Style"/>
        <family val="1"/>
      </rPr>
      <t xml:space="preserve"> RD$8,421,498.39</t>
    </r>
    <r>
      <rPr>
        <sz val="12"/>
        <rFont val="Bookman Old Style"/>
        <family val="1"/>
      </rPr>
      <t xml:space="preserve">.- </t>
    </r>
  </si>
  <si>
    <r>
      <t>Descripción</t>
    </r>
    <r>
      <rPr>
        <i/>
        <sz val="10"/>
        <rFont val="Bookman Old Style"/>
        <family val="1"/>
      </rPr>
      <t xml:space="preserve">   </t>
    </r>
  </si>
  <si>
    <t>Contribución de Empleados( 2.5 Empleados Publicos, Ley 82-66)</t>
  </si>
  <si>
    <t>Ventas de Servicios</t>
  </si>
  <si>
    <t>Intereses y Rentas a la Propiedad</t>
  </si>
  <si>
    <t>TRANSFERENCIAS Y DONACIONES</t>
  </si>
  <si>
    <t>TRANSFERENCIAS CORRIENTES RECIBIDA</t>
  </si>
  <si>
    <t xml:space="preserve">DEL GOBIERNO CENTRAL </t>
  </si>
  <si>
    <t>Nota 21</t>
  </si>
  <si>
    <r>
      <rPr>
        <b/>
        <sz val="12"/>
        <rFont val="Bookman Old Style"/>
        <family val="1"/>
      </rPr>
      <t>Transferencias Corrientes</t>
    </r>
    <r>
      <rPr>
        <sz val="12"/>
        <rFont val="Bookman Old Style"/>
        <family val="1"/>
      </rPr>
      <t xml:space="preserve">: Al 31 de Dciciembre del periodo fiscal 2023 y 2022, esta cuenta presenta los siguientes balances de </t>
    </r>
    <r>
      <rPr>
        <b/>
        <sz val="12"/>
        <rFont val="Bookman Old Style"/>
        <family val="1"/>
      </rPr>
      <t xml:space="preserve">RD$288,778,303.76 y RD$296,925,511.23, </t>
    </r>
    <r>
      <rPr>
        <sz val="12"/>
        <rFont val="Bookman Old Style"/>
        <family val="1"/>
      </rPr>
      <t xml:space="preserve">respectivamente estos ingresos provienen de la asigación anual del presupuesto general del gobierno, reflejando una disminución de </t>
    </r>
    <r>
      <rPr>
        <b/>
        <sz val="12"/>
        <rFont val="Bookman Old Style"/>
        <family val="1"/>
      </rPr>
      <t xml:space="preserve">RD$9,142,199.12 </t>
    </r>
    <r>
      <rPr>
        <sz val="12"/>
        <rFont val="Bookman Old Style"/>
        <family val="1"/>
      </rPr>
      <t>esto debido aque hubo una reducción de la asignación por la partida de los pensionados que fue transferida a Jubilación y pensión. La partida de</t>
    </r>
    <r>
      <rPr>
        <b/>
        <sz val="12"/>
        <rFont val="Bookman Old Style"/>
        <family val="1"/>
      </rPr>
      <t xml:space="preserve"> RD$994,991.65 </t>
    </r>
    <r>
      <rPr>
        <sz val="12"/>
        <rFont val="Bookman Old Style"/>
        <family val="1"/>
      </rPr>
      <t>correspondiente a donaciones recibidas de Promesecal son medicamentos para ser donados a personas e escasos recursos y un aporte de andadores y bastones entre otras cosas canalizadas por el Dpto. de Salud de la Institución.</t>
    </r>
  </si>
  <si>
    <t>Transferencias Corrientes Recibidas del Gobierno Central</t>
  </si>
  <si>
    <t xml:space="preserve">Donaciones Recibidas </t>
  </si>
  <si>
    <t>INGRESOS CORRIENTES</t>
  </si>
  <si>
    <t xml:space="preserve">OTROS INGRESOS </t>
  </si>
  <si>
    <t>Nota 22</t>
  </si>
  <si>
    <r>
      <rPr>
        <b/>
        <sz val="12"/>
        <rFont val="Bookman Old Style"/>
        <family val="1"/>
      </rPr>
      <t>Otros Ingresos</t>
    </r>
    <r>
      <rPr>
        <sz val="12"/>
        <rFont val="Bookman Old Style"/>
        <family val="1"/>
      </rPr>
      <t xml:space="preserve"> : Al 31 de Diciembre del periodo fiscal 2023 y 2022, estas cuentas presentan los siguietes balance </t>
    </r>
    <r>
      <rPr>
        <b/>
        <sz val="12"/>
        <rFont val="Bookman Old Style"/>
        <family val="1"/>
      </rPr>
      <t xml:space="preserve">RD$9,390,138.97 </t>
    </r>
    <r>
      <rPr>
        <sz val="12"/>
        <rFont val="Bookman Old Style"/>
        <family val="1"/>
      </rPr>
      <t>y</t>
    </r>
    <r>
      <rPr>
        <b/>
        <sz val="12"/>
        <rFont val="Bookman Old Style"/>
        <family val="1"/>
      </rPr>
      <t xml:space="preserve"> RD$4,748,864.99, </t>
    </r>
    <r>
      <rPr>
        <sz val="12"/>
        <rFont val="Bookman Old Style"/>
        <family val="1"/>
      </rPr>
      <t xml:space="preserve">respetivamente estos ingresos provienen de captación directa, reflejando una disminución en los servicios de salud por un monto de </t>
    </r>
    <r>
      <rPr>
        <b/>
        <sz val="12"/>
        <rFont val="Bookman Old Style"/>
        <family val="1"/>
      </rPr>
      <t>RD$146,047.50,</t>
    </r>
    <r>
      <rPr>
        <sz val="12"/>
        <rFont val="Bookman Old Style"/>
        <family val="1"/>
      </rPr>
      <t xml:space="preserve"> así como un incremento en la cuenta de Otros ingresos no registrados años anteriores </t>
    </r>
    <r>
      <rPr>
        <b/>
        <sz val="12"/>
        <rFont val="Bookman Old Style"/>
        <family val="1"/>
      </rPr>
      <t>RD$537,895.20</t>
    </r>
    <r>
      <rPr>
        <sz val="12"/>
        <rFont val="Bookman Old Style"/>
        <family val="1"/>
      </rPr>
      <t xml:space="preserve">, este balance es producto de expedientes de invalidez pendientes que en curso de su ejecución pasaron a ser seguros de vidas y al estar los periodos cerrados no podíamos afectar el gasto. La cuenta de Ventas de Activos Fijos por un monto de </t>
    </r>
    <r>
      <rPr>
        <b/>
        <sz val="12"/>
        <rFont val="Bookman Old Style"/>
        <family val="1"/>
      </rPr>
      <t>RD$3,321,416.18</t>
    </r>
    <r>
      <rPr>
        <sz val="12"/>
        <rFont val="Bookman Old Style"/>
        <family val="1"/>
      </rPr>
      <t xml:space="preserve">, es producto de los traspasos definitivos de algunos solares propiedad de la institución. Para una variación total fue de </t>
    </r>
    <r>
      <rPr>
        <b/>
        <sz val="12"/>
        <rFont val="Bookman Old Style"/>
        <family val="1"/>
      </rPr>
      <t>RD$4,641,273.98.-</t>
    </r>
    <r>
      <rPr>
        <sz val="12"/>
        <rFont val="Bookman Old Style"/>
        <family val="1"/>
      </rPr>
      <t xml:space="preserve"> comparación con el año anterior. </t>
    </r>
  </si>
  <si>
    <t>Servicios de Salud</t>
  </si>
  <si>
    <t>Ingresos Extraordinarios</t>
  </si>
  <si>
    <t>Ventas de Activos Fijos</t>
  </si>
  <si>
    <t>Descuentos y Devoluciones</t>
  </si>
  <si>
    <t>Otros Ingresos no Registrados Años Anteriores</t>
  </si>
  <si>
    <t>GASTOS CORRIENTES</t>
  </si>
  <si>
    <t>SUELDOS Y BENEFICIOS A EMPLEADOS</t>
  </si>
  <si>
    <t>AL 31 de Diciembre 2022</t>
  </si>
  <si>
    <t>Nota 23</t>
  </si>
  <si>
    <r>
      <rPr>
        <b/>
        <sz val="12"/>
        <rFont val="Bookman Old Style"/>
        <family val="1"/>
      </rPr>
      <t>Servicios Personales:</t>
    </r>
    <r>
      <rPr>
        <sz val="12"/>
        <rFont val="Bookman Old Style"/>
        <family val="1"/>
      </rPr>
      <t xml:space="preserve">  Al 31 Diciembre del periodo fiscal 2023 y 2022, el INAVI pago sueldos y compensaciones al personal directivo, por aproximadamente </t>
    </r>
    <r>
      <rPr>
        <b/>
        <sz val="12"/>
        <rFont val="Bookman Old Style"/>
        <family val="1"/>
      </rPr>
      <t>RD$25,407,388.99</t>
    </r>
    <r>
      <rPr>
        <sz val="12"/>
        <rFont val="Bookman Old Style"/>
        <family val="1"/>
      </rPr>
      <t xml:space="preserve"> y </t>
    </r>
    <r>
      <rPr>
        <b/>
        <sz val="12"/>
        <rFont val="Bookman Old Style"/>
        <family val="1"/>
      </rPr>
      <t>RD$21,161,167.89</t>
    </r>
    <r>
      <rPr>
        <sz val="12"/>
        <rFont val="Bookman Old Style"/>
        <family val="1"/>
      </rPr>
      <t xml:space="preserve"> respectivamente. Al 31 de Diciembre del 2023 y 2022 el INAVI mantenía 618 y 650 empleados respectivamente. Este renglon presenta un balance de </t>
    </r>
    <r>
      <rPr>
        <b/>
        <sz val="12"/>
        <rFont val="Bookman Old Style"/>
        <family val="1"/>
      </rPr>
      <t>RD$255,015,403.73 y RD$254,580,805.28,</t>
    </r>
    <r>
      <rPr>
        <sz val="12"/>
        <rFont val="Bookman Old Style"/>
        <family val="1"/>
      </rPr>
      <t xml:space="preserve"> respectivamente, reflejando una disminución mas significativa en la cuenta de Sueldos a Pensionados por valor de </t>
    </r>
    <r>
      <rPr>
        <b/>
        <sz val="12"/>
        <rFont val="Bookman Old Style"/>
        <family val="1"/>
      </rPr>
      <t xml:space="preserve">RD$14,485,518.1, </t>
    </r>
    <r>
      <rPr>
        <sz val="12"/>
        <rFont val="Bookman Old Style"/>
        <family val="1"/>
      </rPr>
      <t xml:space="preserve">debido a que esta fue transferida a Jubilación y Pensión, disminución en la Compensación Servicio de Seguridad por un monto de </t>
    </r>
    <r>
      <rPr>
        <b/>
        <sz val="12"/>
        <rFont val="Bookman Old Style"/>
        <family val="1"/>
      </rPr>
      <t>RD$1,372,200.00</t>
    </r>
    <r>
      <rPr>
        <sz val="12"/>
        <rFont val="Bookman Old Style"/>
        <family val="1"/>
      </rPr>
      <t xml:space="preserve">, así como en la Regalia Pascual por un monto de </t>
    </r>
    <r>
      <rPr>
        <b/>
        <sz val="12"/>
        <rFont val="Bookman Old Style"/>
        <family val="1"/>
      </rPr>
      <t>RD$1,080,933.41. Incremento en las</t>
    </r>
    <r>
      <rPr>
        <sz val="12"/>
        <rFont val="Bookman Old Style"/>
        <family val="1"/>
      </rPr>
      <t xml:space="preserve"> Prestaciones Laborales por valor de</t>
    </r>
    <r>
      <rPr>
        <b/>
        <sz val="12"/>
        <rFont val="Bookman Old Style"/>
        <family val="1"/>
      </rPr>
      <t xml:space="preserve"> RD$2,438,084.67. </t>
    </r>
    <r>
      <rPr>
        <sz val="12"/>
        <rFont val="Bookman Old Style"/>
        <family val="1"/>
      </rPr>
      <t>Para una variación total de</t>
    </r>
    <r>
      <rPr>
        <b/>
        <sz val="12"/>
        <rFont val="Bookman Old Style"/>
        <family val="1"/>
      </rPr>
      <t xml:space="preserve"> RD$434,598.45</t>
    </r>
    <r>
      <rPr>
        <sz val="12"/>
        <rFont val="Bookman Old Style"/>
        <family val="1"/>
      </rPr>
      <t xml:space="preserve"> en comparación con el año anterior. </t>
    </r>
  </si>
  <si>
    <t>Sueldos para cargos fijos</t>
  </si>
  <si>
    <t>Contribuciones al SFS</t>
  </si>
  <si>
    <t>Contribuciones al AFP</t>
  </si>
  <si>
    <t>Contribuciones al Riesgo Laboral</t>
  </si>
  <si>
    <t>Personal de Caracter Temporal</t>
  </si>
  <si>
    <t>Personal en Interinato</t>
  </si>
  <si>
    <t>Sueldos a Pensionados</t>
  </si>
  <si>
    <t>Compensación por Horas Extraordinarias</t>
  </si>
  <si>
    <t>Compensación por Transporte</t>
  </si>
  <si>
    <t>Compensación Servicio de Seguridad</t>
  </si>
  <si>
    <t xml:space="preserve">Compensaciones Directas </t>
  </si>
  <si>
    <t>Incentivo Rendimiento Individual</t>
  </si>
  <si>
    <t>Compensación Extraordinaria Anual</t>
  </si>
  <si>
    <t>Prestaciones Laborales</t>
  </si>
  <si>
    <t>Vacaciones No Disfrutadas</t>
  </si>
  <si>
    <t>Gastos de Representacion</t>
  </si>
  <si>
    <t>Dietas en el Pais</t>
  </si>
  <si>
    <t>Nota:</t>
  </si>
  <si>
    <r>
      <t xml:space="preserve">Los Montos en las cuentas de Sueldos para Cargos Fijos, las Contribuciones a la seguridad Social, personal de caracter temporal, en interinato, pensionados, servicios de seguridad, incentivo rendimiento individual y regalia pascua fueron pagados con Fondos del Presupuesto en ambos años los valores ascienden a unos montos de </t>
    </r>
    <r>
      <rPr>
        <b/>
        <i/>
        <sz val="12"/>
        <rFont val="Bookman Old Style"/>
        <family val="1"/>
      </rPr>
      <t>RD$222,159,150.89</t>
    </r>
    <r>
      <rPr>
        <i/>
        <sz val="12"/>
        <rFont val="Bookman Old Style"/>
        <family val="1"/>
      </rPr>
      <t xml:space="preserve"> y </t>
    </r>
    <r>
      <rPr>
        <b/>
        <i/>
        <sz val="12"/>
        <rFont val="Bookman Old Style"/>
        <family val="1"/>
      </rPr>
      <t>RD$238,420,507.24</t>
    </r>
    <r>
      <rPr>
        <i/>
        <sz val="12"/>
        <rFont val="Bookman Old Style"/>
        <family val="1"/>
      </rPr>
      <t xml:space="preserve">, en los Años 2023 y 2022. Existe una diferencia entre el estado comparativo por valor de </t>
    </r>
    <r>
      <rPr>
        <b/>
        <i/>
        <sz val="12"/>
        <rFont val="Bookman Old Style"/>
        <family val="1"/>
      </rPr>
      <t>RD$4,290,235.00</t>
    </r>
    <r>
      <rPr>
        <i/>
        <sz val="12"/>
        <rFont val="Bookman Old Style"/>
        <family val="1"/>
      </rPr>
      <t xml:space="preserve"> los cuales corresponden a pago a pensionados y en las ejecuciones Presupuestaria este valor esta en la cuenta 2.4. 1 Prestaciones a la Seguridad Social.</t>
    </r>
  </si>
  <si>
    <t>SUBVENCIONES Y OTROS PAGOS POR TRANSFERENCIAS</t>
  </si>
  <si>
    <t xml:space="preserve">AYUDAS Y DONACIONES CORRIENTES </t>
  </si>
  <si>
    <t>AL 31 de Diciembre 2023</t>
  </si>
  <si>
    <t>Nota 24</t>
  </si>
  <si>
    <r>
      <rPr>
        <b/>
        <sz val="12"/>
        <rFont val="Bookman Old Style"/>
        <family val="1"/>
      </rPr>
      <t xml:space="preserve">Ayudas y Donaciones: </t>
    </r>
    <r>
      <rPr>
        <sz val="12"/>
        <rFont val="Bookman Old Style"/>
        <family val="1"/>
      </rPr>
      <t xml:space="preserve"> en el rubro del gastos corrientes, al 31 de Diciembre del periodo fiscal2023 y 2022, estas cuentas presentan los siguientes balance </t>
    </r>
    <r>
      <rPr>
        <b/>
        <sz val="12"/>
        <rFont val="Bookman Old Style"/>
        <family val="1"/>
      </rPr>
      <t xml:space="preserve">RD$109,712,550.09 y RD$116,389,001.62. </t>
    </r>
    <r>
      <rPr>
        <sz val="12"/>
        <rFont val="Bookman Old Style"/>
        <family val="1"/>
      </rPr>
      <t xml:space="preserve">respectivamente. Reflejando una disminución en la cuenta de Ayudas y Donaciones a Personas por valor de </t>
    </r>
    <r>
      <rPr>
        <b/>
        <sz val="12"/>
        <rFont val="Bookman Old Style"/>
        <family val="1"/>
      </rPr>
      <t xml:space="preserve">RD$14,144,2279.31 </t>
    </r>
    <r>
      <rPr>
        <sz val="12"/>
        <rFont val="Bookman Old Style"/>
        <family val="1"/>
      </rPr>
      <t xml:space="preserve">así como un incremento en la cuenta de transferencias de seguros de vida, invalidez y cesantía esto se debe a los pagos de las reclamaciones de seguros de Vida, Invalidez y Cesantia se llevaron a esta cuenta según el objetar del Gasto según el Clasificador  Presupuestar, lo que revela la variación total de </t>
    </r>
    <r>
      <rPr>
        <b/>
        <sz val="12"/>
        <rFont val="Bookman Old Style"/>
        <family val="1"/>
      </rPr>
      <t>RD$6,676,451.53</t>
    </r>
    <r>
      <rPr>
        <sz val="12"/>
        <rFont val="Bookman Old Style"/>
        <family val="1"/>
      </rPr>
      <t xml:space="preserve">, en comparación del  Año anterior.- </t>
    </r>
  </si>
  <si>
    <t>Transferencias y Donaciones Corriente</t>
  </si>
  <si>
    <t>Transferencias Seguro de Vida, Invalidez y Cesantía</t>
  </si>
  <si>
    <t>Ayudas y Donaciones a Personas</t>
  </si>
  <si>
    <t>Transf. Corrientes a Instituciones sin fines de Lucro</t>
  </si>
  <si>
    <t>SUMUNISTRO Y MATERIALES PARA CONSUMO</t>
  </si>
  <si>
    <t xml:space="preserve">MATERIALES Y SUMINISTROS </t>
  </si>
  <si>
    <t>Nota 25</t>
  </si>
  <si>
    <r>
      <rPr>
        <b/>
        <sz val="12"/>
        <rFont val="Bookman Old Style"/>
        <family val="1"/>
      </rPr>
      <t>Suministro y Materiales :</t>
    </r>
    <r>
      <rPr>
        <sz val="12"/>
        <rFont val="Bookman Old Style"/>
        <family val="1"/>
      </rPr>
      <t xml:space="preserve"> Al 31 de Diciembre del periodo fiscal 2023 y 2022, estas cuentas presentan los siguientes balance </t>
    </r>
    <r>
      <rPr>
        <b/>
        <sz val="12"/>
        <rFont val="Bookman Old Style"/>
        <family val="1"/>
      </rPr>
      <t>RD$38,889,709.27 y RD$54,181,889.16</t>
    </r>
    <r>
      <rPr>
        <sz val="12"/>
        <rFont val="Bookman Old Style"/>
        <family val="1"/>
      </rPr>
      <t xml:space="preserve">, respectivamente. reflejando una disminución en la cuenta de Alimentos y Productos Agroforestales por valor de </t>
    </r>
    <r>
      <rPr>
        <b/>
        <sz val="12"/>
        <rFont val="Bookman Old Style"/>
        <family val="1"/>
      </rPr>
      <t xml:space="preserve">RD$7,916,475.48 </t>
    </r>
    <r>
      <rPr>
        <sz val="12"/>
        <rFont val="Bookman Old Style"/>
        <family val="1"/>
      </rPr>
      <t>y una disminución en la cuenta Combustible, Lubricantes Productos Quimicos y Conexos por un monto de</t>
    </r>
    <r>
      <rPr>
        <b/>
        <sz val="12"/>
        <rFont val="Bookman Old Style"/>
        <family val="1"/>
      </rPr>
      <t xml:space="preserve"> RD$2,410,045.81, </t>
    </r>
    <r>
      <rPr>
        <sz val="12"/>
        <rFont val="Bookman Old Style"/>
        <family val="1"/>
      </rPr>
      <t>asi como en Productos Utiles Varios</t>
    </r>
    <r>
      <rPr>
        <b/>
        <sz val="12"/>
        <rFont val="Bookman Old Style"/>
        <family val="1"/>
      </rPr>
      <t xml:space="preserve"> </t>
    </r>
    <r>
      <rPr>
        <sz val="12"/>
        <rFont val="Bookman Old Style"/>
        <family val="1"/>
      </rPr>
      <t xml:space="preserve">por un monto de </t>
    </r>
    <r>
      <rPr>
        <b/>
        <sz val="12"/>
        <rFont val="Bookman Old Style"/>
        <family val="1"/>
      </rPr>
      <t xml:space="preserve">RD$3,230,289.91, </t>
    </r>
    <r>
      <rPr>
        <sz val="12"/>
        <rFont val="Bookman Old Style"/>
        <family val="1"/>
      </rPr>
      <t>para una variacion total de</t>
    </r>
    <r>
      <rPr>
        <b/>
        <sz val="12"/>
        <rFont val="Bookman Old Style"/>
        <family val="1"/>
      </rPr>
      <t xml:space="preserve"> RD$15,292,179.89, </t>
    </r>
    <r>
      <rPr>
        <sz val="12"/>
        <rFont val="Bookman Old Style"/>
        <family val="1"/>
      </rPr>
      <t xml:space="preserve">en comparación con el  año anterior. </t>
    </r>
  </si>
  <si>
    <t>Productos de Cueros, caucho y Plástico</t>
  </si>
  <si>
    <t>Alimentos y Productos Agroforestales</t>
  </si>
  <si>
    <t>Textiles y Vestuarios</t>
  </si>
  <si>
    <t>Productos de Papel, Cartón e Impresos</t>
  </si>
  <si>
    <t>Productos de Minerales Metálicos y No Metálicos</t>
  </si>
  <si>
    <t>Combustibles, Lubricantes Productos Químicos y Conexos</t>
  </si>
  <si>
    <t>Productos Útiles Varios</t>
  </si>
  <si>
    <t>GASTOS DE DEPRECIACION Y AMORTIZACION</t>
  </si>
  <si>
    <t xml:space="preserve">DEPRECIACIONES Y AMORTIZACIONES </t>
  </si>
  <si>
    <t>Nota 26</t>
  </si>
  <si>
    <t>Depreciación :</t>
  </si>
  <si>
    <t>Edificio y componentes</t>
  </si>
  <si>
    <t>Equipos de Cómputos</t>
  </si>
  <si>
    <t>Planta Eléctrica</t>
  </si>
  <si>
    <t>Equipos Médicos</t>
  </si>
  <si>
    <t>Mobiliarios y Equipo de oficina</t>
  </si>
  <si>
    <t xml:space="preserve">Equipos de Transporte y Otros </t>
  </si>
  <si>
    <t>Equipos de Comunicación</t>
  </si>
  <si>
    <t>Equipos Educacionales y Recreativos</t>
  </si>
  <si>
    <t>Otros Activos</t>
  </si>
  <si>
    <t>Total Depreciación</t>
  </si>
  <si>
    <t>OTROS GASTOS</t>
  </si>
  <si>
    <t xml:space="preserve">SERVICIOS NO PERSONALES </t>
  </si>
  <si>
    <t>Nota 27</t>
  </si>
  <si>
    <r>
      <t>Otros Gastos</t>
    </r>
    <r>
      <rPr>
        <b/>
        <sz val="12"/>
        <rFont val="Bookman Old Style"/>
        <family val="1"/>
      </rPr>
      <t>:</t>
    </r>
    <r>
      <rPr>
        <sz val="12"/>
        <rFont val="Bookman Old Style"/>
        <family val="1"/>
      </rPr>
      <t xml:space="preserve"> al 31 de Diciembre del periodo fiscal 2023 y 2022, estas cuentas presentan los siguientes balances </t>
    </r>
    <r>
      <rPr>
        <b/>
        <sz val="12"/>
        <rFont val="Bookman Old Style"/>
        <family val="1"/>
      </rPr>
      <t>RD$129,395,520.55 y RD$149,153,610.75</t>
    </r>
    <r>
      <rPr>
        <sz val="12"/>
        <rFont val="Bookman Old Style"/>
        <family val="1"/>
      </rPr>
      <t xml:space="preserve"> respectivamente reflejando una disminución en los Servicios de Comunicación de </t>
    </r>
    <r>
      <rPr>
        <b/>
        <sz val="12"/>
        <rFont val="Bookman Old Style"/>
        <family val="1"/>
      </rPr>
      <t>RD$1,145,274.94</t>
    </r>
    <r>
      <rPr>
        <sz val="12"/>
        <rFont val="Bookman Old Style"/>
        <family val="1"/>
      </rPr>
      <t>,</t>
    </r>
    <r>
      <rPr>
        <b/>
        <sz val="12"/>
        <rFont val="Bookman Old Style"/>
        <family val="1"/>
      </rPr>
      <t xml:space="preserve"> </t>
    </r>
    <r>
      <rPr>
        <sz val="12"/>
        <rFont val="Bookman Old Style"/>
        <family val="1"/>
      </rPr>
      <t xml:space="preserve">así como una disminución en la cuenta de Viáticos por un monto de </t>
    </r>
    <r>
      <rPr>
        <b/>
        <sz val="12"/>
        <rFont val="Bookman Old Style"/>
        <family val="1"/>
      </rPr>
      <t>RD$1,714,300.00</t>
    </r>
    <r>
      <rPr>
        <sz val="12"/>
        <rFont val="Bookman Old Style"/>
        <family val="1"/>
      </rPr>
      <t xml:space="preserve">, incremento en la Cuenta de Seguros por valor de </t>
    </r>
    <r>
      <rPr>
        <b/>
        <sz val="12"/>
        <rFont val="Bookman Old Style"/>
        <family val="1"/>
      </rPr>
      <t>RD$1,342,065.77</t>
    </r>
    <r>
      <rPr>
        <sz val="12"/>
        <rFont val="Bookman Old Style"/>
        <family val="1"/>
      </rPr>
      <t xml:space="preserve"> y una disminución en la cuenta de Gastos no Registrados Años Anteriores </t>
    </r>
    <r>
      <rPr>
        <b/>
        <sz val="12"/>
        <rFont val="Bookman Old Style"/>
        <family val="1"/>
      </rPr>
      <t xml:space="preserve">RD$3,114,543.88, </t>
    </r>
    <r>
      <rPr>
        <sz val="12"/>
        <rFont val="Bookman Old Style"/>
        <family val="1"/>
      </rPr>
      <t>del mismo modo en la cuenta Itbis no Absorbido en entradas Punto de Ventas por valor de</t>
    </r>
    <r>
      <rPr>
        <b/>
        <sz val="12"/>
        <rFont val="Bookman Old Style"/>
        <family val="1"/>
      </rPr>
      <t xml:space="preserve"> RD$9,908,408.17 </t>
    </r>
    <r>
      <rPr>
        <sz val="12"/>
        <rFont val="Bookman Old Style"/>
        <family val="1"/>
      </rPr>
      <t xml:space="preserve">debido a eran partidas del Costo de Venta que el sistema no estaba considerando por tal razón se procedio a corregir. La variación total de </t>
    </r>
    <r>
      <rPr>
        <b/>
        <sz val="12"/>
        <rFont val="Bookman Old Style"/>
        <family val="1"/>
      </rPr>
      <t>RD$19,758,090.20.</t>
    </r>
    <r>
      <rPr>
        <sz val="12"/>
        <rFont val="Bookman Old Style"/>
        <family val="1"/>
      </rPr>
      <t>-</t>
    </r>
    <r>
      <rPr>
        <b/>
        <sz val="12"/>
        <rFont val="Bookman Old Style"/>
        <family val="1"/>
      </rPr>
      <t xml:space="preserve"> </t>
    </r>
  </si>
  <si>
    <r>
      <t>Descripción</t>
    </r>
    <r>
      <rPr>
        <i/>
        <sz val="14"/>
        <rFont val="Bookman Old Style"/>
        <family val="1"/>
      </rPr>
      <t xml:space="preserve">   </t>
    </r>
  </si>
  <si>
    <t>Servicios de Comunicación</t>
  </si>
  <si>
    <t>Servicios Básico</t>
  </si>
  <si>
    <t>Publicidad Impresión y Encuadernación</t>
  </si>
  <si>
    <t>Viáticos</t>
  </si>
  <si>
    <t>Transporte y Almacenajes</t>
  </si>
  <si>
    <t>Alquileres y Rentas</t>
  </si>
  <si>
    <t>Seguros</t>
  </si>
  <si>
    <t>Conserva. Rep. Menores y Construcciones Temporales</t>
  </si>
  <si>
    <t>Otros Servicios no Personales</t>
  </si>
  <si>
    <t>Gastos no Registrados Años Anteriores</t>
  </si>
  <si>
    <t xml:space="preserve">Costos de Ventas de Servicios Funerarios </t>
  </si>
  <si>
    <t>Devolución de Ingresos Duplicadas Años anteriores</t>
  </si>
  <si>
    <t>Amortizacion de Seguros de Vehiculo</t>
  </si>
  <si>
    <t xml:space="preserve">Amortizacion de Licencias </t>
  </si>
  <si>
    <t>Itbis no Absorbido en entradas Punto de Ventas</t>
  </si>
  <si>
    <t>Otros Gastos</t>
  </si>
  <si>
    <t>GASTOS FINANCIEROS</t>
  </si>
  <si>
    <t xml:space="preserve">COMISIONES Y GASTOS BANCARIOS </t>
  </si>
  <si>
    <t>Nota 28</t>
  </si>
  <si>
    <r>
      <t>Comisiones y Gastos Bancarios</t>
    </r>
    <r>
      <rPr>
        <b/>
        <sz val="12"/>
        <rFont val="Bookman Old Style"/>
        <family val="1"/>
      </rPr>
      <t>:</t>
    </r>
    <r>
      <rPr>
        <sz val="12"/>
        <rFont val="Bookman Old Style"/>
        <family val="1"/>
      </rPr>
      <t xml:space="preserve"> al 31 de Diciembre del periodo fiscal 2023 y 2022, esta cuenta presenta el siguiente balance </t>
    </r>
    <r>
      <rPr>
        <b/>
        <sz val="12"/>
        <rFont val="Bookman Old Style"/>
        <family val="1"/>
      </rPr>
      <t xml:space="preserve">RD$1,343,982.05 y RD$701.662.57, </t>
    </r>
    <r>
      <rPr>
        <sz val="12"/>
        <rFont val="Bookman Old Style"/>
        <family val="1"/>
      </rPr>
      <t>este balance corresponde al impuesto de 0.15% del Art. 382 de la Ley 288-04, sobre el valor de cada cheque de cualquier naturaleza, pagado por las entidades de intermediación financiera, asi como los pagos realizados a traves de transferencias electronicas.-</t>
    </r>
  </si>
  <si>
    <t>Comisiones Bancarios</t>
  </si>
  <si>
    <t>Comisiones de Gestión de CARDNET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</si>
</sst>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_-* #.##0.00\ _€_-;\-* #.##0.00\ _€_-;_-* &quot;-&quot;??\ _€_-;_-@_-"/>
  </numFmts>
  <fonts count="25" x14ac:knownFonts="1">
    <font>
      <sz val="11"/>
      <color theme="1"/>
      <name val="Calibri"/>
      <family val="2"/>
      <scheme val="minor"/>
    </font>
    <font>
      <sz val="11"/>
      <color theme="1"/>
      <name val="Calibri"/>
      <family val="2"/>
      <scheme val="minor"/>
    </font>
    <font>
      <b/>
      <i/>
      <sz val="12"/>
      <name val="Bookman Old Style"/>
      <family val="1"/>
    </font>
    <font>
      <sz val="12"/>
      <name val="Bookman Old Style"/>
      <family val="1"/>
    </font>
    <font>
      <sz val="10"/>
      <name val="Bookman Old Style"/>
      <family val="1"/>
    </font>
    <font>
      <i/>
      <sz val="12"/>
      <name val="Bookman Old Style"/>
      <family val="1"/>
    </font>
    <font>
      <b/>
      <sz val="12"/>
      <name val="Bookman Old Style"/>
      <family val="1"/>
    </font>
    <font>
      <i/>
      <sz val="10"/>
      <name val="Bookman Old Style"/>
      <family val="1"/>
    </font>
    <font>
      <b/>
      <sz val="10"/>
      <name val="Bookman Old Style"/>
      <family val="1"/>
    </font>
    <font>
      <sz val="11"/>
      <name val="Bookman Old Style"/>
      <family val="1"/>
    </font>
    <font>
      <sz val="12"/>
      <name val="Symbol"/>
      <family val="1"/>
      <charset val="2"/>
    </font>
    <font>
      <sz val="12"/>
      <name val="Times New Roman"/>
      <family val="1"/>
    </font>
    <font>
      <b/>
      <i/>
      <sz val="10"/>
      <name val="Bookman Old Style"/>
      <family val="1"/>
    </font>
    <font>
      <sz val="7"/>
      <name val="Times New Roman"/>
      <family val="1"/>
    </font>
    <font>
      <sz val="10"/>
      <color rgb="FFFF0000"/>
      <name val="Bookman Old Style"/>
      <family val="1"/>
    </font>
    <font>
      <b/>
      <sz val="10"/>
      <name val="Calibri Light"/>
      <family val="1"/>
      <scheme val="major"/>
    </font>
    <font>
      <sz val="10"/>
      <name val="Calibri Light"/>
      <family val="1"/>
      <scheme val="major"/>
    </font>
    <font>
      <sz val="11"/>
      <name val="Calibri Light"/>
      <family val="1"/>
      <scheme val="major"/>
    </font>
    <font>
      <b/>
      <sz val="12"/>
      <name val="Calibri Light"/>
      <family val="1"/>
      <scheme val="major"/>
    </font>
    <font>
      <i/>
      <sz val="11"/>
      <name val="Bookman Old Style"/>
      <family val="1"/>
    </font>
    <font>
      <b/>
      <i/>
      <sz val="11"/>
      <name val="Bookman Old Style"/>
      <family val="1"/>
    </font>
    <font>
      <sz val="14"/>
      <name val="Bookman Old Style"/>
      <family val="1"/>
    </font>
    <font>
      <i/>
      <sz val="14"/>
      <name val="Bookman Old Style"/>
      <family val="1"/>
    </font>
    <font>
      <b/>
      <i/>
      <sz val="14"/>
      <name val="Bookman Old Style"/>
      <family val="1"/>
    </font>
    <font>
      <b/>
      <sz val="11"/>
      <name val="Bookman Old Style"/>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133">
    <xf numFmtId="0" fontId="0" fillId="0" borderId="0" xfId="0"/>
    <xf numFmtId="0" fontId="2" fillId="0" borderId="0" xfId="0" applyFont="1" applyAlignment="1">
      <alignment horizontal="center"/>
    </xf>
    <xf numFmtId="0" fontId="3" fillId="0" borderId="0" xfId="0" applyFont="1"/>
    <xf numFmtId="0" fontId="4" fillId="0" borderId="0" xfId="0" applyFont="1"/>
    <xf numFmtId="0" fontId="5" fillId="0" borderId="0" xfId="0" applyFont="1" applyAlignment="1">
      <alignment horizontal="center"/>
    </xf>
    <xf numFmtId="49" fontId="3" fillId="0" borderId="0" xfId="0" applyNumberFormat="1" applyFont="1" applyAlignment="1">
      <alignment horizontal="center"/>
    </xf>
    <xf numFmtId="0" fontId="2" fillId="0" borderId="0" xfId="0" applyFont="1"/>
    <xf numFmtId="0" fontId="2" fillId="0" borderId="0" xfId="0" applyFont="1" applyAlignment="1"/>
    <xf numFmtId="0" fontId="3" fillId="0" borderId="0" xfId="0" applyFont="1" applyAlignment="1">
      <alignment wrapText="1"/>
    </xf>
    <xf numFmtId="43" fontId="4" fillId="0" borderId="0" xfId="1" applyFont="1"/>
    <xf numFmtId="0" fontId="2" fillId="0" borderId="0" xfId="0" applyFont="1" applyAlignment="1">
      <alignment horizontal="justify"/>
    </xf>
    <xf numFmtId="0" fontId="6" fillId="0" borderId="0" xfId="0" applyFont="1"/>
    <xf numFmtId="49" fontId="7" fillId="0" borderId="0" xfId="0" applyNumberFormat="1" applyFont="1" applyAlignment="1">
      <alignment horizontal="center"/>
    </xf>
    <xf numFmtId="0" fontId="2" fillId="0" borderId="0" xfId="0" applyFont="1" applyAlignment="1">
      <alignment horizontal="center"/>
    </xf>
    <xf numFmtId="0" fontId="5" fillId="0" borderId="0" xfId="0" applyFont="1"/>
    <xf numFmtId="0" fontId="5" fillId="0" borderId="0" xfId="0" applyFont="1" applyAlignment="1">
      <alignment horizontal="justify"/>
    </xf>
    <xf numFmtId="43" fontId="5" fillId="0" borderId="0" xfId="0" applyNumberFormat="1" applyFont="1"/>
    <xf numFmtId="43" fontId="4" fillId="0" borderId="0" xfId="0" applyNumberFormat="1" applyFont="1"/>
    <xf numFmtId="43" fontId="5" fillId="0" borderId="1" xfId="0" applyNumberFormat="1" applyFont="1" applyBorder="1"/>
    <xf numFmtId="43" fontId="6" fillId="0" borderId="0" xfId="0" applyNumberFormat="1" applyFont="1"/>
    <xf numFmtId="43" fontId="2" fillId="0" borderId="0" xfId="0" applyNumberFormat="1" applyFont="1" applyAlignment="1">
      <alignment horizontal="justify"/>
    </xf>
    <xf numFmtId="43" fontId="6" fillId="0" borderId="2" xfId="0" applyNumberFormat="1" applyFont="1" applyBorder="1"/>
    <xf numFmtId="49" fontId="6" fillId="0" borderId="0" xfId="0" applyNumberFormat="1" applyFont="1" applyAlignment="1">
      <alignment horizontal="center"/>
    </xf>
    <xf numFmtId="43" fontId="2" fillId="0" borderId="3" xfId="0" applyNumberFormat="1" applyFont="1" applyBorder="1"/>
    <xf numFmtId="43" fontId="8" fillId="0" borderId="0" xfId="1" applyFont="1"/>
    <xf numFmtId="0" fontId="8" fillId="0" borderId="0" xfId="0" applyFont="1"/>
    <xf numFmtId="43" fontId="2" fillId="0" borderId="0" xfId="0" applyNumberFormat="1" applyFont="1"/>
    <xf numFmtId="0" fontId="9" fillId="0" borderId="0" xfId="0" applyFont="1" applyAlignment="1">
      <alignment horizontal="left" wrapText="1"/>
    </xf>
    <xf numFmtId="0" fontId="3" fillId="0" borderId="0" xfId="0" applyFont="1" applyAlignment="1">
      <alignment horizontal="left" wrapText="1"/>
    </xf>
    <xf numFmtId="164" fontId="2" fillId="0" borderId="0" xfId="0" applyNumberFormat="1" applyFont="1" applyAlignment="1">
      <alignment horizontal="right"/>
    </xf>
    <xf numFmtId="49" fontId="4" fillId="0" borderId="0" xfId="0" applyNumberFormat="1" applyFont="1" applyAlignment="1">
      <alignment horizontal="center"/>
    </xf>
    <xf numFmtId="0" fontId="7" fillId="0" borderId="0" xfId="0" applyFont="1" applyAlignment="1">
      <alignment horizontal="center"/>
    </xf>
    <xf numFmtId="0" fontId="2" fillId="0" borderId="0" xfId="0" applyFont="1" applyAlignment="1">
      <alignment horizontal="right"/>
    </xf>
    <xf numFmtId="43" fontId="4" fillId="0" borderId="0" xfId="1" applyFont="1" applyFill="1"/>
    <xf numFmtId="43" fontId="2" fillId="0" borderId="1" xfId="0" applyNumberFormat="1" applyFont="1" applyBorder="1"/>
    <xf numFmtId="0" fontId="5" fillId="0" borderId="0" xfId="0" applyFont="1" applyAlignment="1">
      <alignment horizontal="center"/>
    </xf>
    <xf numFmtId="0" fontId="5" fillId="0" borderId="0" xfId="0" applyFont="1" applyAlignment="1">
      <alignment horizontal="left" vertical="justify"/>
    </xf>
    <xf numFmtId="0" fontId="6" fillId="0" borderId="0" xfId="0" applyFont="1" applyAlignment="1">
      <alignment horizontal="right"/>
    </xf>
    <xf numFmtId="4" fontId="3" fillId="0" borderId="0" xfId="0" applyNumberFormat="1" applyFont="1"/>
    <xf numFmtId="43" fontId="6" fillId="0" borderId="3" xfId="0" applyNumberFormat="1" applyFont="1" applyBorder="1"/>
    <xf numFmtId="43" fontId="5" fillId="0" borderId="0" xfId="1" applyFont="1" applyFill="1" applyAlignment="1">
      <alignment horizontal="right"/>
    </xf>
    <xf numFmtId="0" fontId="5" fillId="0" borderId="0" xfId="0" applyFont="1" applyAlignment="1">
      <alignment horizontal="right"/>
    </xf>
    <xf numFmtId="4" fontId="6" fillId="0" borderId="3" xfId="0" applyNumberFormat="1" applyFont="1" applyBorder="1"/>
    <xf numFmtId="4" fontId="6" fillId="0" borderId="0" xfId="0" applyNumberFormat="1" applyFont="1"/>
    <xf numFmtId="43" fontId="3" fillId="0" borderId="0" xfId="1" applyFont="1"/>
    <xf numFmtId="43" fontId="5" fillId="0" borderId="0" xfId="1" applyFont="1" applyAlignment="1">
      <alignment horizontal="right"/>
    </xf>
    <xf numFmtId="0" fontId="10" fillId="0" borderId="0" xfId="0" applyFont="1" applyAlignment="1">
      <alignment horizontal="left" indent="3"/>
    </xf>
    <xf numFmtId="43" fontId="2" fillId="0" borderId="3" xfId="0" applyNumberFormat="1" applyFont="1" applyBorder="1" applyAlignment="1">
      <alignment horizontal="justify"/>
    </xf>
    <xf numFmtId="0" fontId="3" fillId="0" borderId="0" xfId="0" applyFont="1" applyAlignment="1">
      <alignment horizontal="left" vertical="justify"/>
    </xf>
    <xf numFmtId="0" fontId="7" fillId="0" borderId="0" xfId="0" applyFont="1"/>
    <xf numFmtId="0" fontId="12" fillId="0" borderId="0" xfId="0" applyFont="1"/>
    <xf numFmtId="0" fontId="3" fillId="0" borderId="0" xfId="0" applyFont="1" applyAlignment="1">
      <alignment horizontal="left" vertical="justify" wrapText="1"/>
    </xf>
    <xf numFmtId="43" fontId="14" fillId="0" borderId="0" xfId="1" applyFont="1"/>
    <xf numFmtId="0" fontId="12" fillId="0" borderId="0" xfId="0" applyFont="1" applyAlignment="1">
      <alignment horizontal="justify"/>
    </xf>
    <xf numFmtId="0" fontId="15" fillId="0" borderId="0" xfId="0" applyFont="1" applyAlignment="1">
      <alignment horizontal="center" wrapText="1"/>
    </xf>
    <xf numFmtId="0" fontId="15" fillId="0" borderId="0" xfId="0" applyFont="1" applyAlignment="1">
      <alignment wrapText="1"/>
    </xf>
    <xf numFmtId="43" fontId="15" fillId="0" borderId="0" xfId="1" applyFont="1" applyFill="1" applyBorder="1"/>
    <xf numFmtId="43" fontId="8" fillId="0" borderId="0" xfId="0" applyNumberFormat="1" applyFont="1"/>
    <xf numFmtId="0" fontId="4" fillId="0" borderId="0" xfId="0" applyFont="1" applyAlignment="1">
      <alignment horizontal="center"/>
    </xf>
    <xf numFmtId="0" fontId="16" fillId="0" borderId="0" xfId="0" applyFont="1" applyAlignment="1">
      <alignment wrapText="1"/>
    </xf>
    <xf numFmtId="43" fontId="16" fillId="0" borderId="0" xfId="1" applyFont="1" applyFill="1" applyBorder="1"/>
    <xf numFmtId="4" fontId="16" fillId="0" borderId="0" xfId="1" applyNumberFormat="1" applyFont="1" applyFill="1" applyBorder="1"/>
    <xf numFmtId="43" fontId="4" fillId="0" borderId="0" xfId="1" applyFont="1" applyFill="1" applyBorder="1"/>
    <xf numFmtId="4" fontId="4" fillId="0" borderId="0" xfId="0" applyNumberFormat="1" applyFont="1"/>
    <xf numFmtId="49" fontId="8" fillId="0" borderId="0" xfId="0" applyNumberFormat="1" applyFont="1" applyAlignment="1">
      <alignment horizontal="center"/>
    </xf>
    <xf numFmtId="43" fontId="7" fillId="0" borderId="0" xfId="0" applyNumberFormat="1" applyFont="1"/>
    <xf numFmtId="165" fontId="4" fillId="0" borderId="0" xfId="0" applyNumberFormat="1" applyFont="1"/>
    <xf numFmtId="0" fontId="17" fillId="0" borderId="0" xfId="0" applyFont="1" applyAlignment="1">
      <alignment wrapText="1"/>
    </xf>
    <xf numFmtId="43" fontId="15" fillId="0" borderId="0" xfId="1" applyFont="1" applyBorder="1"/>
    <xf numFmtId="0" fontId="18" fillId="0" borderId="0" xfId="0" applyFont="1" applyAlignment="1">
      <alignment wrapText="1"/>
    </xf>
    <xf numFmtId="43" fontId="5" fillId="0" borderId="0" xfId="0" applyNumberFormat="1" applyFont="1" applyAlignment="1">
      <alignment horizontal="right"/>
    </xf>
    <xf numFmtId="43" fontId="2" fillId="0" borderId="0" xfId="0" applyNumberFormat="1" applyFont="1" applyBorder="1"/>
    <xf numFmtId="4" fontId="6" fillId="0" borderId="0" xfId="0" applyNumberFormat="1" applyFont="1" applyBorder="1"/>
    <xf numFmtId="43" fontId="4" fillId="0" borderId="0" xfId="1" applyFont="1" applyAlignment="1">
      <alignment horizontal="center"/>
    </xf>
    <xf numFmtId="43" fontId="8" fillId="0" borderId="3" xfId="1" applyFont="1" applyBorder="1"/>
    <xf numFmtId="43" fontId="8" fillId="0" borderId="0" xfId="1" applyFont="1" applyAlignment="1">
      <alignment horizontal="center"/>
    </xf>
    <xf numFmtId="0" fontId="3" fillId="0" borderId="0" xfId="0" applyFont="1" applyAlignment="1">
      <alignment horizontal="left" vertical="center" wrapText="1"/>
    </xf>
    <xf numFmtId="0" fontId="3" fillId="0" borderId="0" xfId="0" applyFont="1" applyAlignment="1">
      <alignment horizontal="left" wrapText="1"/>
    </xf>
    <xf numFmtId="43" fontId="5" fillId="0" borderId="0" xfId="0" applyNumberFormat="1" applyFont="1" applyAlignment="1">
      <alignment horizontal="justify"/>
    </xf>
    <xf numFmtId="43" fontId="3" fillId="0" borderId="0" xfId="0" applyNumberFormat="1" applyFont="1"/>
    <xf numFmtId="0" fontId="3" fillId="0" borderId="0" xfId="0" applyFont="1" applyAlignment="1">
      <alignment vertical="justify" wrapText="1"/>
    </xf>
    <xf numFmtId="43" fontId="5" fillId="0" borderId="0" xfId="1" applyFont="1"/>
    <xf numFmtId="0" fontId="4" fillId="0" borderId="0" xfId="0" applyFont="1" applyAlignment="1">
      <alignment horizontal="left" wrapText="1"/>
    </xf>
    <xf numFmtId="43" fontId="2" fillId="0" borderId="2" xfId="0" applyNumberFormat="1" applyFont="1" applyBorder="1"/>
    <xf numFmtId="43" fontId="4" fillId="0" borderId="0" xfId="1" applyFont="1" applyBorder="1"/>
    <xf numFmtId="43" fontId="2" fillId="0" borderId="2" xfId="0" applyNumberFormat="1" applyFont="1" applyBorder="1" applyAlignment="1">
      <alignment horizontal="justify"/>
    </xf>
    <xf numFmtId="43" fontId="6" fillId="0" borderId="3" xfId="1" applyFont="1" applyBorder="1"/>
    <xf numFmtId="0" fontId="7" fillId="0" borderId="0" xfId="0" applyFont="1" applyAlignment="1">
      <alignment horizontal="center"/>
    </xf>
    <xf numFmtId="0" fontId="19" fillId="0" borderId="0" xfId="0" applyFont="1" applyAlignment="1">
      <alignment horizontal="center"/>
    </xf>
    <xf numFmtId="0" fontId="20" fillId="0" borderId="0" xfId="0" applyFont="1"/>
    <xf numFmtId="0" fontId="12" fillId="0" borderId="0" xfId="0" applyFont="1" applyAlignment="1">
      <alignment horizontal="center"/>
    </xf>
    <xf numFmtId="43" fontId="7" fillId="0" borderId="0" xfId="1" applyFont="1"/>
    <xf numFmtId="0" fontId="19" fillId="0" borderId="0" xfId="0" applyFont="1" applyAlignment="1">
      <alignment horizontal="left"/>
    </xf>
    <xf numFmtId="0" fontId="19" fillId="0" borderId="0" xfId="0" applyFont="1" applyAlignment="1">
      <alignment horizontal="justify"/>
    </xf>
    <xf numFmtId="43" fontId="7" fillId="0" borderId="1" xfId="0" applyNumberFormat="1" applyFont="1" applyBorder="1"/>
    <xf numFmtId="43" fontId="12" fillId="0" borderId="3" xfId="0" applyNumberFormat="1" applyFont="1" applyBorder="1" applyAlignment="1">
      <alignment horizontal="right"/>
    </xf>
    <xf numFmtId="43" fontId="12" fillId="0" borderId="0" xfId="0" applyNumberFormat="1" applyFont="1" applyAlignment="1">
      <alignment horizontal="right"/>
    </xf>
    <xf numFmtId="0" fontId="12" fillId="0" borderId="0" xfId="0" applyFont="1" applyAlignment="1">
      <alignment horizontal="right"/>
    </xf>
    <xf numFmtId="0" fontId="7" fillId="0" borderId="0" xfId="0" applyFont="1" applyAlignment="1">
      <alignment horizontal="justify"/>
    </xf>
    <xf numFmtId="49" fontId="3" fillId="0" borderId="0" xfId="0" applyNumberFormat="1" applyFont="1" applyAlignment="1">
      <alignment horizontal="right"/>
    </xf>
    <xf numFmtId="0" fontId="3" fillId="0" borderId="0" xfId="0" applyFont="1" applyAlignment="1">
      <alignment horizontal="right"/>
    </xf>
    <xf numFmtId="43" fontId="2" fillId="0" borderId="3" xfId="0" applyNumberFormat="1" applyFont="1" applyBorder="1" applyAlignment="1">
      <alignment horizontal="right"/>
    </xf>
    <xf numFmtId="4" fontId="6" fillId="0" borderId="4" xfId="0" applyNumberFormat="1" applyFont="1" applyBorder="1"/>
    <xf numFmtId="43" fontId="19" fillId="0" borderId="0" xfId="0" applyNumberFormat="1" applyFont="1"/>
    <xf numFmtId="43" fontId="19" fillId="0" borderId="0" xfId="0" applyNumberFormat="1" applyFont="1" applyAlignment="1">
      <alignment horizontal="justify"/>
    </xf>
    <xf numFmtId="43" fontId="2" fillId="0" borderId="0" xfId="0" applyNumberFormat="1" applyFont="1" applyAlignment="1">
      <alignment horizontal="right"/>
    </xf>
    <xf numFmtId="0" fontId="5" fillId="0" borderId="0" xfId="0" applyFont="1" applyAlignment="1">
      <alignment horizontal="left" vertical="top" wrapText="1"/>
    </xf>
    <xf numFmtId="0" fontId="5" fillId="0" borderId="0" xfId="0" applyFont="1" applyAlignment="1">
      <alignment horizontal="left" vertical="top" wrapText="1"/>
    </xf>
    <xf numFmtId="4" fontId="5" fillId="0" borderId="0" xfId="0" applyNumberFormat="1" applyFont="1"/>
    <xf numFmtId="0" fontId="5" fillId="0" borderId="0" xfId="0" applyFont="1" applyAlignment="1">
      <alignment horizontal="left"/>
    </xf>
    <xf numFmtId="4" fontId="2" fillId="0" borderId="3" xfId="0" applyNumberFormat="1" applyFont="1" applyBorder="1" applyAlignment="1">
      <alignment horizontal="right"/>
    </xf>
    <xf numFmtId="0" fontId="2" fillId="0" borderId="0" xfId="0" applyFont="1" applyAlignment="1">
      <alignment horizontal="justify" vertical="center"/>
    </xf>
    <xf numFmtId="4" fontId="2" fillId="0" borderId="3" xfId="0" applyNumberFormat="1" applyFont="1" applyBorder="1"/>
    <xf numFmtId="49" fontId="21" fillId="0" borderId="0" xfId="0" applyNumberFormat="1" applyFont="1" applyAlignment="1">
      <alignment horizontal="center"/>
    </xf>
    <xf numFmtId="0" fontId="21" fillId="0" borderId="0" xfId="0" applyFont="1"/>
    <xf numFmtId="0" fontId="22" fillId="0" borderId="0" xfId="0" applyFont="1"/>
    <xf numFmtId="0" fontId="23" fillId="0" borderId="0" xfId="0" applyFont="1"/>
    <xf numFmtId="0" fontId="23" fillId="0" borderId="0" xfId="0" applyFont="1" applyAlignment="1">
      <alignment horizontal="left"/>
    </xf>
    <xf numFmtId="0" fontId="23" fillId="0" borderId="0" xfId="0" applyFont="1" applyAlignment="1">
      <alignment horizontal="right"/>
    </xf>
    <xf numFmtId="0" fontId="22" fillId="0" borderId="0" xfId="0" applyFont="1" applyAlignment="1">
      <alignment horizontal="right"/>
    </xf>
    <xf numFmtId="0" fontId="22" fillId="0" borderId="0" xfId="0" applyFont="1" applyAlignment="1">
      <alignment horizontal="left"/>
    </xf>
    <xf numFmtId="43" fontId="22" fillId="0" borderId="0" xfId="0" applyNumberFormat="1" applyFont="1" applyAlignment="1">
      <alignment horizontal="right"/>
    </xf>
    <xf numFmtId="43" fontId="22" fillId="0" borderId="0" xfId="1" applyFont="1" applyAlignment="1">
      <alignment horizontal="right"/>
    </xf>
    <xf numFmtId="4" fontId="22" fillId="0" borderId="0" xfId="0" applyNumberFormat="1" applyFont="1" applyAlignment="1">
      <alignment horizontal="right"/>
    </xf>
    <xf numFmtId="43" fontId="22" fillId="0" borderId="1" xfId="0" applyNumberFormat="1" applyFont="1" applyBorder="1" applyAlignment="1">
      <alignment horizontal="right"/>
    </xf>
    <xf numFmtId="43" fontId="22" fillId="0" borderId="1" xfId="0" applyNumberFormat="1" applyFont="1" applyBorder="1"/>
    <xf numFmtId="43" fontId="23" fillId="0" borderId="3" xfId="0" applyNumberFormat="1" applyFont="1" applyBorder="1" applyAlignment="1">
      <alignment horizontal="right"/>
    </xf>
    <xf numFmtId="0" fontId="20" fillId="0" borderId="0" xfId="0" applyFont="1" applyAlignment="1">
      <alignment horizontal="justify"/>
    </xf>
    <xf numFmtId="43" fontId="20" fillId="0" borderId="0" xfId="0" applyNumberFormat="1" applyFont="1" applyAlignment="1">
      <alignment horizontal="right"/>
    </xf>
    <xf numFmtId="0" fontId="9" fillId="0" borderId="0" xfId="0" applyFont="1"/>
    <xf numFmtId="4" fontId="24" fillId="0" borderId="0" xfId="0" applyNumberFormat="1" applyFont="1"/>
    <xf numFmtId="0" fontId="24" fillId="0" borderId="0" xfId="0" applyFont="1"/>
    <xf numFmtId="0" fontId="9" fillId="0" borderId="0" xfId="0" applyFont="1" applyAlignment="1">
      <alignmen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8"/>
  <sheetViews>
    <sheetView tabSelected="1" view="pageBreakPreview" topLeftCell="A450" zoomScale="70" zoomScaleNormal="100" zoomScaleSheetLayoutView="70" workbookViewId="0">
      <selection activeCell="B459" sqref="B459"/>
    </sheetView>
  </sheetViews>
  <sheetFormatPr baseColWidth="10" defaultRowHeight="15" x14ac:dyDescent="0.3"/>
  <cols>
    <col min="1" max="1" width="47.42578125" style="3" customWidth="1"/>
    <col min="2" max="2" width="22.5703125" style="3" customWidth="1"/>
    <col min="3" max="3" width="3.5703125" style="3" customWidth="1"/>
    <col min="4" max="4" width="28.140625" style="3" bestFit="1" customWidth="1"/>
    <col min="5" max="5" width="2.42578125" style="30" customWidth="1"/>
    <col min="6" max="6" width="0.7109375" style="3" customWidth="1"/>
    <col min="7" max="7" width="28.140625" style="3" bestFit="1" customWidth="1"/>
    <col min="8" max="8" width="21.7109375" style="3" bestFit="1" customWidth="1"/>
    <col min="9" max="9" width="17.7109375" style="3" customWidth="1"/>
    <col min="10" max="10" width="20.140625" style="3" bestFit="1" customWidth="1"/>
    <col min="11" max="11" width="18.5703125" style="3" bestFit="1" customWidth="1"/>
    <col min="12" max="12" width="21.5703125" style="3" customWidth="1"/>
    <col min="13" max="14" width="11.42578125" style="3"/>
    <col min="15" max="15" width="17.42578125" style="3" customWidth="1"/>
    <col min="16" max="16" width="16.7109375" style="3" customWidth="1"/>
    <col min="17" max="16384" width="11.42578125" style="3"/>
  </cols>
  <sheetData>
    <row r="1" spans="1:13" ht="16.5" x14ac:dyDescent="0.3">
      <c r="A1" s="1" t="s">
        <v>0</v>
      </c>
      <c r="B1" s="1"/>
      <c r="C1" s="1"/>
      <c r="D1" s="1"/>
      <c r="E1" s="1"/>
      <c r="F1" s="2"/>
      <c r="G1" s="2"/>
    </row>
    <row r="2" spans="1:13" ht="16.5" x14ac:dyDescent="0.3">
      <c r="A2" s="4" t="s">
        <v>1</v>
      </c>
      <c r="B2" s="4"/>
      <c r="C2" s="4"/>
      <c r="D2" s="4"/>
      <c r="E2" s="4"/>
      <c r="F2" s="2"/>
      <c r="G2" s="2"/>
    </row>
    <row r="3" spans="1:13" ht="16.5" x14ac:dyDescent="0.3">
      <c r="A3" s="4" t="s">
        <v>2</v>
      </c>
      <c r="B3" s="4"/>
      <c r="C3" s="4"/>
      <c r="D3" s="4"/>
      <c r="E3" s="4"/>
      <c r="F3" s="2"/>
      <c r="G3" s="2"/>
    </row>
    <row r="4" spans="1:13" ht="16.5" x14ac:dyDescent="0.3">
      <c r="A4" s="2"/>
      <c r="B4" s="2"/>
      <c r="C4" s="2"/>
      <c r="D4" s="2"/>
      <c r="E4" s="5"/>
      <c r="F4" s="2"/>
      <c r="G4" s="2"/>
    </row>
    <row r="5" spans="1:13" ht="16.5" x14ac:dyDescent="0.3">
      <c r="A5" s="6" t="s">
        <v>3</v>
      </c>
      <c r="B5" s="2"/>
      <c r="C5" s="2"/>
      <c r="D5" s="2"/>
      <c r="E5" s="5"/>
      <c r="F5" s="2"/>
      <c r="G5" s="2"/>
    </row>
    <row r="6" spans="1:13" ht="16.5" x14ac:dyDescent="0.3">
      <c r="A6" s="2"/>
      <c r="B6" s="2"/>
      <c r="C6" s="2"/>
      <c r="D6" s="2"/>
      <c r="E6" s="5"/>
      <c r="F6" s="2"/>
      <c r="G6" s="2"/>
      <c r="I6" s="7"/>
      <c r="J6" s="7"/>
      <c r="K6" s="7"/>
      <c r="L6" s="7"/>
      <c r="M6" s="7"/>
    </row>
    <row r="7" spans="1:13" ht="15" customHeight="1" x14ac:dyDescent="0.3">
      <c r="A7" s="8" t="s">
        <v>4</v>
      </c>
      <c r="B7" s="8"/>
      <c r="C7" s="8"/>
      <c r="D7" s="8"/>
      <c r="E7" s="8"/>
      <c r="F7" s="8"/>
      <c r="G7" s="8"/>
    </row>
    <row r="8" spans="1:13" ht="15" customHeight="1" x14ac:dyDescent="0.3">
      <c r="A8" s="8"/>
      <c r="B8" s="8"/>
      <c r="C8" s="8"/>
      <c r="D8" s="8"/>
      <c r="E8" s="8"/>
      <c r="F8" s="8"/>
      <c r="G8" s="8"/>
    </row>
    <row r="9" spans="1:13" ht="15" customHeight="1" x14ac:dyDescent="0.3">
      <c r="A9" s="8"/>
      <c r="B9" s="8"/>
      <c r="C9" s="8"/>
      <c r="D9" s="8"/>
      <c r="E9" s="8"/>
      <c r="F9" s="8"/>
      <c r="G9" s="8"/>
    </row>
    <row r="10" spans="1:13" ht="15" customHeight="1" x14ac:dyDescent="0.3">
      <c r="A10" s="8"/>
      <c r="B10" s="8"/>
      <c r="C10" s="8"/>
      <c r="D10" s="8"/>
      <c r="E10" s="8"/>
      <c r="F10" s="8"/>
      <c r="G10" s="8"/>
    </row>
    <row r="11" spans="1:13" ht="15" customHeight="1" x14ac:dyDescent="0.3">
      <c r="A11" s="8"/>
      <c r="B11" s="8"/>
      <c r="C11" s="8"/>
      <c r="D11" s="8"/>
      <c r="E11" s="8"/>
      <c r="F11" s="8"/>
      <c r="G11" s="8"/>
    </row>
    <row r="12" spans="1:13" ht="15" customHeight="1" x14ac:dyDescent="0.3">
      <c r="A12" s="8"/>
      <c r="B12" s="8"/>
      <c r="C12" s="8"/>
      <c r="D12" s="8"/>
      <c r="E12" s="8"/>
      <c r="F12" s="8"/>
      <c r="G12" s="8"/>
    </row>
    <row r="13" spans="1:13" ht="90.75" customHeight="1" x14ac:dyDescent="0.3">
      <c r="A13" s="8"/>
      <c r="B13" s="8"/>
      <c r="C13" s="8"/>
      <c r="D13" s="8"/>
      <c r="E13" s="8"/>
      <c r="F13" s="8"/>
      <c r="G13" s="8"/>
    </row>
    <row r="14" spans="1:13" ht="16.5" x14ac:dyDescent="0.3">
      <c r="A14" s="2"/>
      <c r="B14" s="2"/>
      <c r="C14" s="2"/>
      <c r="D14" s="2"/>
      <c r="E14" s="5"/>
      <c r="F14" s="2"/>
      <c r="G14" s="2"/>
      <c r="J14" s="9"/>
    </row>
    <row r="15" spans="1:13" ht="16.5" x14ac:dyDescent="0.3">
      <c r="A15" s="10" t="s">
        <v>5</v>
      </c>
      <c r="B15" s="2"/>
      <c r="C15" s="2"/>
      <c r="D15" s="11">
        <v>2023</v>
      </c>
      <c r="E15" s="12"/>
      <c r="F15" s="2"/>
      <c r="G15" s="13">
        <v>2022</v>
      </c>
      <c r="I15" s="9"/>
      <c r="J15" s="9"/>
    </row>
    <row r="16" spans="1:13" ht="16.5" x14ac:dyDescent="0.3">
      <c r="A16" s="10"/>
      <c r="B16" s="2"/>
      <c r="C16" s="2"/>
      <c r="D16" s="2"/>
      <c r="E16" s="5"/>
      <c r="F16" s="2"/>
      <c r="G16" s="14"/>
      <c r="I16" s="9"/>
      <c r="J16" s="9"/>
    </row>
    <row r="17" spans="1:10" ht="16.5" x14ac:dyDescent="0.3">
      <c r="A17" s="15" t="s">
        <v>6</v>
      </c>
      <c r="B17" s="2"/>
      <c r="C17" s="2"/>
      <c r="D17" s="2"/>
      <c r="E17" s="5"/>
      <c r="F17" s="2"/>
      <c r="G17" s="14"/>
      <c r="I17" s="9"/>
      <c r="J17" s="9"/>
    </row>
    <row r="18" spans="1:10" ht="16.5" x14ac:dyDescent="0.3">
      <c r="A18" s="15" t="s">
        <v>7</v>
      </c>
      <c r="B18" s="2"/>
      <c r="C18" s="2"/>
      <c r="D18" s="16">
        <v>257125.97</v>
      </c>
      <c r="E18" s="5"/>
      <c r="F18" s="2"/>
      <c r="G18" s="16">
        <v>192565.97</v>
      </c>
      <c r="H18" s="17"/>
      <c r="I18" s="9"/>
      <c r="J18" s="9"/>
    </row>
    <row r="19" spans="1:10" ht="16.5" x14ac:dyDescent="0.3">
      <c r="A19" s="10"/>
      <c r="B19" s="2"/>
      <c r="C19" s="2"/>
      <c r="D19" s="14"/>
      <c r="E19" s="5"/>
      <c r="F19" s="2"/>
      <c r="G19" s="14"/>
      <c r="H19" s="17"/>
      <c r="I19" s="9"/>
      <c r="J19" s="9"/>
    </row>
    <row r="20" spans="1:10" ht="16.5" x14ac:dyDescent="0.3">
      <c r="A20" s="15" t="s">
        <v>8</v>
      </c>
      <c r="B20" s="2"/>
      <c r="C20" s="2"/>
      <c r="D20" s="16"/>
      <c r="E20" s="5"/>
      <c r="F20" s="2"/>
      <c r="G20" s="16">
        <v>520934.1</v>
      </c>
      <c r="H20" s="17"/>
      <c r="I20" s="9"/>
      <c r="J20" s="9"/>
    </row>
    <row r="21" spans="1:10" ht="16.5" x14ac:dyDescent="0.3">
      <c r="A21" s="15" t="s">
        <v>9</v>
      </c>
      <c r="B21" s="2"/>
      <c r="C21" s="2"/>
      <c r="D21" s="16">
        <v>11707702.689999999</v>
      </c>
      <c r="E21" s="5"/>
      <c r="F21" s="2"/>
      <c r="G21" s="16">
        <v>5116388</v>
      </c>
      <c r="H21" s="17"/>
      <c r="I21" s="9"/>
      <c r="J21" s="9"/>
    </row>
    <row r="22" spans="1:10" ht="16.5" x14ac:dyDescent="0.3">
      <c r="A22" s="15" t="s">
        <v>10</v>
      </c>
      <c r="B22" s="2"/>
      <c r="C22" s="2"/>
      <c r="D22" s="16">
        <v>113591.83</v>
      </c>
      <c r="E22" s="5"/>
      <c r="F22" s="2"/>
      <c r="G22" s="16">
        <v>418015.63</v>
      </c>
      <c r="H22" s="17"/>
      <c r="I22" s="9"/>
      <c r="J22" s="9"/>
    </row>
    <row r="23" spans="1:10" ht="16.5" x14ac:dyDescent="0.3">
      <c r="A23" s="15" t="s">
        <v>11</v>
      </c>
      <c r="B23" s="2"/>
      <c r="C23" s="2"/>
      <c r="D23" s="16"/>
      <c r="E23" s="5"/>
      <c r="F23" s="2"/>
      <c r="G23" s="16">
        <v>48113.97</v>
      </c>
      <c r="H23" s="17"/>
      <c r="I23" s="9"/>
      <c r="J23" s="9"/>
    </row>
    <row r="24" spans="1:10" ht="16.5" x14ac:dyDescent="0.3">
      <c r="A24" s="15" t="s">
        <v>12</v>
      </c>
      <c r="B24" s="2"/>
      <c r="C24" s="2"/>
      <c r="D24" s="16"/>
      <c r="E24" s="5"/>
      <c r="F24" s="2"/>
      <c r="G24" s="16">
        <v>9066.8700000000008</v>
      </c>
      <c r="H24" s="17"/>
      <c r="I24" s="9"/>
      <c r="J24" s="9"/>
    </row>
    <row r="25" spans="1:10" ht="16.5" x14ac:dyDescent="0.3">
      <c r="A25" s="15" t="s">
        <v>13</v>
      </c>
      <c r="B25" s="2"/>
      <c r="C25" s="2"/>
      <c r="D25" s="16"/>
      <c r="E25" s="5"/>
      <c r="F25" s="2"/>
      <c r="G25" s="16">
        <v>2301.37</v>
      </c>
      <c r="H25" s="17"/>
      <c r="I25" s="9"/>
      <c r="J25" s="17"/>
    </row>
    <row r="26" spans="1:10" ht="16.5" x14ac:dyDescent="0.3">
      <c r="A26" s="15" t="s">
        <v>14</v>
      </c>
      <c r="B26" s="2"/>
      <c r="C26" s="2"/>
      <c r="D26" s="16">
        <v>18914850.18</v>
      </c>
      <c r="E26" s="5"/>
      <c r="F26" s="2"/>
      <c r="G26" s="16">
        <v>42980818.649999999</v>
      </c>
      <c r="H26" s="17"/>
      <c r="I26" s="9"/>
      <c r="J26" s="17"/>
    </row>
    <row r="27" spans="1:10" ht="16.5" x14ac:dyDescent="0.3">
      <c r="A27" s="15" t="s">
        <v>15</v>
      </c>
      <c r="B27" s="2"/>
      <c r="C27" s="2"/>
      <c r="D27" s="16">
        <v>43618216.310000002</v>
      </c>
      <c r="E27" s="5"/>
      <c r="F27" s="2"/>
      <c r="G27" s="18"/>
      <c r="H27" s="17"/>
      <c r="I27" s="9"/>
    </row>
    <row r="28" spans="1:10" ht="16.5" x14ac:dyDescent="0.3">
      <c r="A28" s="10" t="s">
        <v>16</v>
      </c>
      <c r="B28" s="2"/>
      <c r="C28" s="2"/>
      <c r="D28" s="19">
        <f>SUM(D18:D27)</f>
        <v>74611486.980000004</v>
      </c>
      <c r="E28" s="5"/>
      <c r="F28" s="2"/>
      <c r="G28" s="20">
        <f>SUM(G18:G27)</f>
        <v>49288204.560000002</v>
      </c>
      <c r="H28" s="17"/>
      <c r="I28" s="9"/>
    </row>
    <row r="29" spans="1:10" ht="16.5" x14ac:dyDescent="0.3">
      <c r="A29" s="15" t="s">
        <v>17</v>
      </c>
      <c r="B29" s="2"/>
      <c r="C29" s="2"/>
      <c r="D29" s="16">
        <v>598000.30000000005</v>
      </c>
      <c r="E29" s="5"/>
      <c r="F29" s="2"/>
      <c r="G29" s="18">
        <v>513000.3</v>
      </c>
      <c r="H29" s="17"/>
      <c r="I29" s="9"/>
    </row>
    <row r="30" spans="1:10" s="25" customFormat="1" ht="17.25" thickBot="1" x14ac:dyDescent="0.35">
      <c r="A30" s="10" t="s">
        <v>18</v>
      </c>
      <c r="B30" s="11"/>
      <c r="C30" s="11"/>
      <c r="D30" s="21">
        <f>SUM(D28:D29)</f>
        <v>75209487.280000001</v>
      </c>
      <c r="E30" s="22"/>
      <c r="F30" s="11"/>
      <c r="G30" s="23">
        <f>G28+G29</f>
        <v>49801204.859999999</v>
      </c>
      <c r="H30" s="17"/>
      <c r="I30" s="24"/>
    </row>
    <row r="31" spans="1:10" s="25" customFormat="1" ht="17.25" thickTop="1" x14ac:dyDescent="0.3">
      <c r="A31" s="10"/>
      <c r="B31" s="11"/>
      <c r="C31" s="11"/>
      <c r="D31" s="19"/>
      <c r="E31" s="22"/>
      <c r="F31" s="11"/>
      <c r="G31" s="26"/>
      <c r="H31" s="17"/>
      <c r="I31" s="24"/>
    </row>
    <row r="32" spans="1:10" s="25" customFormat="1" ht="16.5" x14ac:dyDescent="0.3">
      <c r="A32" s="10"/>
      <c r="B32" s="11"/>
      <c r="C32" s="11"/>
      <c r="D32" s="19"/>
      <c r="E32" s="22"/>
      <c r="F32" s="11"/>
      <c r="G32" s="26"/>
      <c r="H32" s="17"/>
      <c r="I32" s="24"/>
    </row>
    <row r="33" spans="1:10" s="25" customFormat="1" ht="16.5" x14ac:dyDescent="0.3">
      <c r="A33" s="10" t="s">
        <v>19</v>
      </c>
      <c r="B33" s="11"/>
      <c r="C33" s="11"/>
      <c r="D33" s="19"/>
      <c r="E33" s="22"/>
      <c r="F33" s="11"/>
      <c r="G33" s="26"/>
      <c r="H33" s="17"/>
      <c r="I33" s="24"/>
    </row>
    <row r="34" spans="1:10" s="25" customFormat="1" ht="16.5" customHeight="1" x14ac:dyDescent="0.25">
      <c r="A34" s="27" t="s">
        <v>20</v>
      </c>
      <c r="B34" s="27"/>
      <c r="C34" s="27"/>
      <c r="D34" s="27"/>
      <c r="E34" s="27"/>
      <c r="F34" s="27"/>
      <c r="G34" s="27"/>
      <c r="H34" s="132"/>
      <c r="I34" s="132"/>
      <c r="J34" s="132"/>
    </row>
    <row r="35" spans="1:10" s="25" customFormat="1" ht="35.25" customHeight="1" x14ac:dyDescent="0.25">
      <c r="A35" s="27"/>
      <c r="B35" s="27"/>
      <c r="C35" s="27"/>
      <c r="D35" s="27"/>
      <c r="E35" s="27"/>
      <c r="F35" s="27"/>
      <c r="G35" s="27"/>
      <c r="H35" s="132"/>
      <c r="I35" s="132"/>
      <c r="J35" s="132"/>
    </row>
    <row r="36" spans="1:10" s="25" customFormat="1" ht="16.5" x14ac:dyDescent="0.3">
      <c r="A36" s="10"/>
      <c r="B36" s="11"/>
      <c r="C36" s="11"/>
      <c r="D36" s="19"/>
      <c r="E36" s="22"/>
      <c r="F36" s="11"/>
      <c r="G36" s="26"/>
      <c r="H36" s="17"/>
      <c r="I36" s="24"/>
    </row>
    <row r="37" spans="1:10" s="25" customFormat="1" ht="16.5" x14ac:dyDescent="0.3">
      <c r="A37" s="10"/>
      <c r="B37" s="11"/>
      <c r="C37" s="11"/>
      <c r="D37" s="19"/>
      <c r="E37" s="22"/>
      <c r="F37" s="11"/>
      <c r="G37" s="26"/>
      <c r="H37" s="17"/>
      <c r="I37" s="24"/>
    </row>
    <row r="38" spans="1:10" s="25" customFormat="1" ht="16.5" x14ac:dyDescent="0.3">
      <c r="A38" s="10"/>
      <c r="B38" s="11"/>
      <c r="C38" s="11"/>
      <c r="D38" s="19"/>
      <c r="E38" s="22"/>
      <c r="F38" s="11"/>
      <c r="G38" s="26"/>
      <c r="H38" s="17"/>
      <c r="I38" s="24"/>
    </row>
    <row r="39" spans="1:10" s="25" customFormat="1" ht="16.5" x14ac:dyDescent="0.3">
      <c r="A39" s="10"/>
      <c r="B39" s="11"/>
      <c r="C39" s="11"/>
      <c r="D39" s="19"/>
      <c r="E39" s="22"/>
      <c r="F39" s="11"/>
      <c r="G39" s="26"/>
      <c r="H39" s="17"/>
      <c r="I39" s="24"/>
    </row>
    <row r="40" spans="1:10" s="25" customFormat="1" ht="16.5" x14ac:dyDescent="0.3">
      <c r="A40" s="10"/>
      <c r="B40" s="11"/>
      <c r="C40" s="11"/>
      <c r="D40" s="19"/>
      <c r="E40" s="22"/>
      <c r="F40" s="11"/>
      <c r="G40" s="26"/>
      <c r="H40" s="17"/>
      <c r="I40" s="24"/>
    </row>
    <row r="41" spans="1:10" s="25" customFormat="1" ht="16.5" x14ac:dyDescent="0.3">
      <c r="A41" s="10"/>
      <c r="B41" s="11"/>
      <c r="C41" s="11"/>
      <c r="D41" s="19"/>
      <c r="E41" s="22"/>
      <c r="F41" s="11"/>
      <c r="G41" s="26"/>
      <c r="H41" s="17"/>
      <c r="I41" s="24"/>
    </row>
    <row r="42" spans="1:10" s="25" customFormat="1" ht="16.5" x14ac:dyDescent="0.3">
      <c r="A42" s="10"/>
      <c r="B42" s="11"/>
      <c r="C42" s="11"/>
      <c r="D42" s="19"/>
      <c r="E42" s="22"/>
      <c r="F42" s="11"/>
      <c r="G42" s="26"/>
      <c r="H42" s="17"/>
      <c r="I42" s="24"/>
    </row>
    <row r="43" spans="1:10" s="25" customFormat="1" ht="16.5" x14ac:dyDescent="0.3">
      <c r="A43" s="10"/>
      <c r="B43" s="11"/>
      <c r="C43" s="11"/>
      <c r="D43" s="19"/>
      <c r="E43" s="22"/>
      <c r="F43" s="11"/>
      <c r="G43" s="26"/>
      <c r="H43" s="17"/>
      <c r="I43" s="24"/>
    </row>
    <row r="44" spans="1:10" s="25" customFormat="1" ht="16.5" x14ac:dyDescent="0.3">
      <c r="A44" s="10"/>
      <c r="B44" s="11"/>
      <c r="C44" s="11"/>
      <c r="D44" s="19"/>
      <c r="E44" s="22"/>
      <c r="F44" s="11"/>
      <c r="G44" s="26"/>
      <c r="H44" s="17"/>
      <c r="I44" s="24"/>
    </row>
    <row r="45" spans="1:10" s="25" customFormat="1" ht="16.5" x14ac:dyDescent="0.3">
      <c r="A45" s="10"/>
      <c r="B45" s="11"/>
      <c r="C45" s="11"/>
      <c r="D45" s="19"/>
      <c r="E45" s="22"/>
      <c r="F45" s="11"/>
      <c r="G45" s="26"/>
      <c r="H45" s="17"/>
      <c r="I45" s="24"/>
    </row>
    <row r="46" spans="1:10" s="25" customFormat="1" ht="16.5" x14ac:dyDescent="0.3">
      <c r="A46" s="10"/>
      <c r="B46" s="11"/>
      <c r="C46" s="11"/>
      <c r="D46" s="19"/>
      <c r="E46" s="22"/>
      <c r="F46" s="11"/>
      <c r="G46" s="26"/>
      <c r="H46" s="17"/>
      <c r="I46" s="24"/>
    </row>
    <row r="47" spans="1:10" s="25" customFormat="1" ht="16.5" x14ac:dyDescent="0.3">
      <c r="A47" s="10"/>
      <c r="B47" s="11"/>
      <c r="C47" s="11"/>
      <c r="D47" s="19"/>
      <c r="E47" s="22"/>
      <c r="F47" s="11"/>
      <c r="G47" s="26"/>
      <c r="H47" s="17"/>
      <c r="I47" s="24"/>
    </row>
    <row r="48" spans="1:10" s="25" customFormat="1" ht="16.5" x14ac:dyDescent="0.3">
      <c r="A48" s="10"/>
      <c r="B48" s="11"/>
      <c r="C48" s="11"/>
      <c r="D48" s="19"/>
      <c r="E48" s="22"/>
      <c r="F48" s="11"/>
      <c r="G48" s="26"/>
      <c r="H48" s="17"/>
      <c r="I48" s="24"/>
    </row>
    <row r="49" spans="1:9" s="25" customFormat="1" ht="16.5" x14ac:dyDescent="0.3">
      <c r="A49" s="10"/>
      <c r="B49" s="11"/>
      <c r="C49" s="11"/>
      <c r="D49" s="19"/>
      <c r="E49" s="22"/>
      <c r="F49" s="11"/>
      <c r="G49" s="26"/>
      <c r="H49" s="17"/>
      <c r="I49" s="24"/>
    </row>
    <row r="50" spans="1:9" s="25" customFormat="1" ht="15.75" x14ac:dyDescent="0.25">
      <c r="A50" s="10"/>
      <c r="B50" s="11"/>
      <c r="C50" s="11"/>
      <c r="D50" s="19"/>
      <c r="E50" s="22"/>
      <c r="F50" s="11"/>
      <c r="G50" s="26"/>
    </row>
    <row r="52" spans="1:9" ht="16.5" x14ac:dyDescent="0.3">
      <c r="A52" s="1" t="s">
        <v>21</v>
      </c>
      <c r="B52" s="1"/>
      <c r="C52" s="1"/>
      <c r="D52" s="1"/>
      <c r="E52" s="1"/>
      <c r="F52" s="1"/>
      <c r="G52" s="2"/>
    </row>
    <row r="53" spans="1:9" ht="16.5" x14ac:dyDescent="0.3">
      <c r="A53" s="4" t="s">
        <v>1</v>
      </c>
      <c r="B53" s="4"/>
      <c r="C53" s="4"/>
      <c r="D53" s="4"/>
      <c r="E53" s="4"/>
      <c r="F53" s="4"/>
      <c r="G53" s="2"/>
    </row>
    <row r="54" spans="1:9" ht="16.5" x14ac:dyDescent="0.3">
      <c r="A54" s="4" t="s">
        <v>2</v>
      </c>
      <c r="B54" s="4"/>
      <c r="C54" s="4"/>
      <c r="D54" s="4"/>
      <c r="E54" s="4"/>
      <c r="F54" s="4"/>
      <c r="G54" s="2"/>
    </row>
    <row r="55" spans="1:9" ht="16.5" x14ac:dyDescent="0.3">
      <c r="A55" s="2"/>
      <c r="B55" s="2"/>
      <c r="C55" s="2"/>
      <c r="D55" s="2"/>
      <c r="E55" s="5"/>
      <c r="F55" s="2"/>
      <c r="G55" s="2"/>
    </row>
    <row r="56" spans="1:9" ht="16.5" x14ac:dyDescent="0.3">
      <c r="A56" s="6" t="s">
        <v>22</v>
      </c>
      <c r="B56" s="16"/>
      <c r="C56" s="16"/>
      <c r="D56" s="16"/>
      <c r="E56" s="16"/>
      <c r="F56" s="16"/>
      <c r="G56" s="2"/>
    </row>
    <row r="57" spans="1:9" ht="16.5" x14ac:dyDescent="0.3">
      <c r="A57" s="6"/>
      <c r="B57" s="16"/>
      <c r="C57" s="16"/>
      <c r="D57" s="16"/>
      <c r="E57" s="16"/>
      <c r="F57" s="16"/>
      <c r="G57" s="2"/>
    </row>
    <row r="58" spans="1:9" ht="15" customHeight="1" x14ac:dyDescent="0.3">
      <c r="A58" s="28" t="s">
        <v>23</v>
      </c>
      <c r="B58" s="28"/>
      <c r="C58" s="28"/>
      <c r="D58" s="28"/>
      <c r="E58" s="28"/>
      <c r="F58" s="28"/>
      <c r="G58" s="28"/>
    </row>
    <row r="59" spans="1:9" ht="15" customHeight="1" x14ac:dyDescent="0.3">
      <c r="A59" s="28"/>
      <c r="B59" s="28"/>
      <c r="C59" s="28"/>
      <c r="D59" s="28"/>
      <c r="E59" s="28"/>
      <c r="F59" s="28"/>
      <c r="G59" s="28"/>
    </row>
    <row r="60" spans="1:9" ht="15" customHeight="1" x14ac:dyDescent="0.3">
      <c r="A60" s="28"/>
      <c r="B60" s="28"/>
      <c r="C60" s="28"/>
      <c r="D60" s="28"/>
      <c r="E60" s="28"/>
      <c r="F60" s="28"/>
      <c r="G60" s="28"/>
    </row>
    <row r="61" spans="1:9" ht="15" customHeight="1" x14ac:dyDescent="0.3">
      <c r="A61" s="28"/>
      <c r="B61" s="28"/>
      <c r="C61" s="28"/>
      <c r="D61" s="28"/>
      <c r="E61" s="28"/>
      <c r="F61" s="28"/>
      <c r="G61" s="28"/>
    </row>
    <row r="62" spans="1:9" x14ac:dyDescent="0.3">
      <c r="A62" s="28"/>
      <c r="B62" s="28"/>
      <c r="C62" s="28"/>
      <c r="D62" s="28"/>
      <c r="E62" s="28"/>
      <c r="F62" s="28"/>
      <c r="G62" s="28"/>
    </row>
    <row r="63" spans="1:9" ht="36.75" customHeight="1" x14ac:dyDescent="0.3">
      <c r="A63" s="28"/>
      <c r="B63" s="28"/>
      <c r="C63" s="28"/>
      <c r="D63" s="28"/>
      <c r="E63" s="28"/>
      <c r="F63" s="28"/>
      <c r="G63" s="28"/>
    </row>
    <row r="64" spans="1:9" ht="16.5" x14ac:dyDescent="0.3">
      <c r="A64" s="2"/>
      <c r="B64" s="2"/>
      <c r="C64" s="2"/>
      <c r="D64" s="2"/>
      <c r="E64" s="5"/>
      <c r="F64" s="2"/>
      <c r="G64" s="2"/>
    </row>
    <row r="65" spans="1:8" ht="16.5" x14ac:dyDescent="0.3">
      <c r="A65" s="10" t="s">
        <v>5</v>
      </c>
      <c r="B65" s="2"/>
      <c r="C65" s="2"/>
      <c r="D65" s="29">
        <v>2023</v>
      </c>
      <c r="E65" s="5"/>
      <c r="F65" s="2"/>
      <c r="G65" s="29">
        <v>2022</v>
      </c>
    </row>
    <row r="66" spans="1:8" ht="16.5" x14ac:dyDescent="0.3">
      <c r="A66" s="10"/>
      <c r="B66" s="2"/>
      <c r="C66" s="2"/>
      <c r="D66" s="29"/>
      <c r="E66" s="5"/>
      <c r="F66" s="2"/>
      <c r="G66" s="29"/>
    </row>
    <row r="67" spans="1:8" ht="16.5" x14ac:dyDescent="0.3">
      <c r="A67" s="15" t="s">
        <v>24</v>
      </c>
      <c r="B67" s="2"/>
      <c r="C67" s="2"/>
      <c r="D67" s="16">
        <v>7863407.4000000004</v>
      </c>
      <c r="E67" s="5"/>
      <c r="F67" s="2"/>
      <c r="G67" s="16">
        <v>8365228.4800000004</v>
      </c>
      <c r="H67" s="17"/>
    </row>
    <row r="68" spans="1:8" ht="16.5" x14ac:dyDescent="0.3">
      <c r="A68" s="15" t="s">
        <v>25</v>
      </c>
      <c r="B68" s="2"/>
      <c r="C68" s="2"/>
      <c r="D68" s="16">
        <v>2154793.9700000002</v>
      </c>
      <c r="E68" s="5"/>
      <c r="F68" s="2"/>
      <c r="G68" s="16">
        <v>2097085.7</v>
      </c>
      <c r="H68" s="17"/>
    </row>
    <row r="69" spans="1:8" ht="16.5" x14ac:dyDescent="0.3">
      <c r="A69" s="15" t="s">
        <v>26</v>
      </c>
      <c r="B69" s="2"/>
      <c r="C69" s="2"/>
      <c r="D69" s="16">
        <v>4121176.61</v>
      </c>
      <c r="E69" s="5"/>
      <c r="F69" s="2"/>
      <c r="G69" s="16">
        <v>4569061.1100000003</v>
      </c>
      <c r="H69" s="17"/>
    </row>
    <row r="70" spans="1:8" ht="16.5" x14ac:dyDescent="0.3">
      <c r="A70" s="15" t="s">
        <v>27</v>
      </c>
      <c r="B70" s="2"/>
      <c r="C70" s="2"/>
      <c r="D70" s="16">
        <v>126421.49</v>
      </c>
      <c r="E70" s="5"/>
      <c r="F70" s="2"/>
      <c r="G70" s="16">
        <v>115632.11</v>
      </c>
      <c r="H70" s="17"/>
    </row>
    <row r="71" spans="1:8" ht="16.5" x14ac:dyDescent="0.3">
      <c r="A71" s="15" t="s">
        <v>28</v>
      </c>
      <c r="B71" s="2"/>
      <c r="C71" s="2"/>
      <c r="D71" s="16">
        <v>298363.32</v>
      </c>
      <c r="E71" s="5"/>
      <c r="F71" s="2"/>
      <c r="G71" s="16">
        <v>298363.32</v>
      </c>
      <c r="H71" s="17"/>
    </row>
    <row r="72" spans="1:8" ht="16.5" x14ac:dyDescent="0.3">
      <c r="A72" s="15" t="s">
        <v>29</v>
      </c>
      <c r="B72" s="2"/>
      <c r="C72" s="2"/>
      <c r="D72" s="16">
        <v>17026.650000000001</v>
      </c>
      <c r="E72" s="5"/>
      <c r="F72" s="2"/>
      <c r="G72" s="16">
        <v>23079.919999999998</v>
      </c>
      <c r="H72" s="17"/>
    </row>
    <row r="73" spans="1:8" s="25" customFormat="1" ht="17.25" thickBot="1" x14ac:dyDescent="0.35">
      <c r="A73" s="10" t="s">
        <v>18</v>
      </c>
      <c r="B73" s="11"/>
      <c r="C73" s="11"/>
      <c r="D73" s="21">
        <f>SUM(D67:D72)</f>
        <v>14581189.440000001</v>
      </c>
      <c r="E73" s="22"/>
      <c r="F73" s="11"/>
      <c r="G73" s="23">
        <f>SUM(G67:G72)</f>
        <v>15468450.639999999</v>
      </c>
      <c r="H73" s="17"/>
    </row>
    <row r="74" spans="1:8" ht="15.75" thickTop="1" x14ac:dyDescent="0.3"/>
    <row r="104" spans="1:7" ht="16.5" x14ac:dyDescent="0.3">
      <c r="A104" s="1" t="s">
        <v>30</v>
      </c>
      <c r="B104" s="1"/>
      <c r="C104" s="1"/>
      <c r="D104" s="1"/>
      <c r="E104" s="1"/>
    </row>
    <row r="105" spans="1:7" ht="16.5" x14ac:dyDescent="0.3">
      <c r="A105" s="4" t="s">
        <v>1</v>
      </c>
      <c r="B105" s="4"/>
      <c r="C105" s="4"/>
      <c r="D105" s="4"/>
      <c r="E105" s="4"/>
    </row>
    <row r="106" spans="1:7" ht="16.5" x14ac:dyDescent="0.3">
      <c r="A106" s="4" t="s">
        <v>2</v>
      </c>
      <c r="B106" s="4"/>
      <c r="C106" s="4"/>
      <c r="D106" s="4"/>
      <c r="E106" s="4"/>
    </row>
    <row r="107" spans="1:7" x14ac:dyDescent="0.3">
      <c r="A107" s="31"/>
      <c r="B107" s="31"/>
      <c r="C107" s="31"/>
      <c r="D107" s="31"/>
      <c r="E107" s="31"/>
    </row>
    <row r="108" spans="1:7" ht="16.5" x14ac:dyDescent="0.3">
      <c r="A108" s="6" t="s">
        <v>31</v>
      </c>
      <c r="B108" s="31"/>
      <c r="C108" s="31"/>
      <c r="D108" s="31"/>
      <c r="E108" s="31"/>
    </row>
    <row r="109" spans="1:7" ht="15" customHeight="1" x14ac:dyDescent="0.3">
      <c r="A109" s="28" t="s">
        <v>32</v>
      </c>
      <c r="B109" s="28"/>
      <c r="C109" s="28"/>
      <c r="D109" s="28"/>
      <c r="E109" s="28"/>
      <c r="F109" s="28"/>
      <c r="G109" s="28"/>
    </row>
    <row r="110" spans="1:7" ht="99" customHeight="1" x14ac:dyDescent="0.3">
      <c r="A110" s="28"/>
      <c r="B110" s="28"/>
      <c r="C110" s="28"/>
      <c r="D110" s="28"/>
      <c r="E110" s="28"/>
      <c r="F110" s="28"/>
      <c r="G110" s="28"/>
    </row>
    <row r="111" spans="1:7" ht="16.5" x14ac:dyDescent="0.3">
      <c r="A111" s="2"/>
      <c r="B111" s="2"/>
      <c r="C111" s="2"/>
      <c r="D111" s="2"/>
      <c r="E111" s="5"/>
      <c r="F111" s="2"/>
      <c r="G111" s="2"/>
    </row>
    <row r="112" spans="1:7" ht="16.5" x14ac:dyDescent="0.3">
      <c r="A112" s="2"/>
      <c r="B112" s="2"/>
      <c r="C112" s="2"/>
      <c r="D112" s="2"/>
      <c r="E112" s="5"/>
      <c r="F112" s="2"/>
      <c r="G112" s="2"/>
    </row>
    <row r="113" spans="1:9" ht="16.5" x14ac:dyDescent="0.3">
      <c r="A113" s="10" t="s">
        <v>5</v>
      </c>
      <c r="B113" s="2"/>
      <c r="C113" s="2"/>
      <c r="D113" s="32">
        <v>2023</v>
      </c>
      <c r="E113" s="5"/>
      <c r="F113" s="2"/>
      <c r="G113" s="32">
        <v>2022</v>
      </c>
    </row>
    <row r="114" spans="1:9" ht="16.5" x14ac:dyDescent="0.3">
      <c r="A114" s="10"/>
      <c r="B114" s="2"/>
      <c r="C114" s="2"/>
      <c r="D114" s="16"/>
      <c r="E114" s="5"/>
      <c r="F114" s="2"/>
      <c r="G114" s="16"/>
    </row>
    <row r="115" spans="1:9" ht="16.5" x14ac:dyDescent="0.3">
      <c r="A115" s="15" t="s">
        <v>33</v>
      </c>
      <c r="B115" s="2"/>
      <c r="C115" s="2"/>
      <c r="D115" s="16"/>
      <c r="E115" s="5"/>
      <c r="F115" s="2"/>
      <c r="G115" s="16"/>
    </row>
    <row r="116" spans="1:9" ht="16.5" x14ac:dyDescent="0.3">
      <c r="A116" s="14" t="s">
        <v>34</v>
      </c>
      <c r="B116" s="2"/>
      <c r="C116" s="2"/>
      <c r="D116" s="16">
        <v>7301299.7000000002</v>
      </c>
      <c r="E116" s="5"/>
      <c r="F116" s="2"/>
      <c r="G116" s="16">
        <v>5324252.1399999997</v>
      </c>
      <c r="H116" s="17"/>
      <c r="I116" s="33"/>
    </row>
    <row r="117" spans="1:9" ht="16.5" x14ac:dyDescent="0.3">
      <c r="A117" s="15"/>
      <c r="B117" s="2"/>
      <c r="C117" s="2"/>
      <c r="D117" s="16"/>
      <c r="E117" s="5"/>
      <c r="F117" s="2"/>
      <c r="G117" s="16"/>
      <c r="H117" s="17"/>
      <c r="I117" s="24"/>
    </row>
    <row r="118" spans="1:9" ht="16.5" x14ac:dyDescent="0.3">
      <c r="A118" s="10" t="s">
        <v>35</v>
      </c>
      <c r="B118" s="2"/>
      <c r="C118" s="2"/>
      <c r="D118" s="26">
        <f>D116</f>
        <v>7301299.7000000002</v>
      </c>
      <c r="E118" s="5"/>
      <c r="F118" s="2"/>
      <c r="G118" s="26">
        <f>G116</f>
        <v>5324252.1399999997</v>
      </c>
      <c r="H118" s="17"/>
      <c r="I118" s="9"/>
    </row>
    <row r="119" spans="1:9" ht="16.5" x14ac:dyDescent="0.3">
      <c r="A119" s="15" t="s">
        <v>36</v>
      </c>
      <c r="B119" s="2"/>
      <c r="C119" s="2"/>
      <c r="D119" s="16"/>
      <c r="E119" s="5"/>
      <c r="F119" s="2"/>
      <c r="G119" s="16"/>
      <c r="H119" s="17"/>
      <c r="I119" s="9"/>
    </row>
    <row r="120" spans="1:9" ht="16.5" x14ac:dyDescent="0.3">
      <c r="A120" s="15" t="s">
        <v>37</v>
      </c>
      <c r="B120" s="2"/>
      <c r="C120" s="2"/>
      <c r="D120" s="16">
        <v>1743408.99</v>
      </c>
      <c r="E120" s="5"/>
      <c r="F120" s="2"/>
      <c r="G120" s="16">
        <v>3076291.67</v>
      </c>
      <c r="H120" s="17"/>
      <c r="I120" s="9"/>
    </row>
    <row r="121" spans="1:9" ht="16.5" x14ac:dyDescent="0.3">
      <c r="A121" s="15" t="s">
        <v>38</v>
      </c>
      <c r="B121" s="2"/>
      <c r="C121" s="2"/>
      <c r="D121" s="16">
        <v>379410.94</v>
      </c>
      <c r="E121" s="5"/>
      <c r="F121" s="2"/>
      <c r="G121" s="16">
        <v>583466</v>
      </c>
      <c r="H121" s="17"/>
      <c r="I121" s="9"/>
    </row>
    <row r="122" spans="1:9" ht="16.5" x14ac:dyDescent="0.3">
      <c r="A122" s="15" t="s">
        <v>39</v>
      </c>
      <c r="B122" s="2"/>
      <c r="C122" s="2"/>
      <c r="D122" s="16">
        <v>9949704.8800000008</v>
      </c>
      <c r="E122" s="5"/>
      <c r="F122" s="2"/>
      <c r="G122" s="16">
        <v>28260299.870000001</v>
      </c>
      <c r="H122" s="17"/>
      <c r="I122" s="9"/>
    </row>
    <row r="123" spans="1:9" ht="16.5" x14ac:dyDescent="0.3">
      <c r="A123" s="15" t="s">
        <v>40</v>
      </c>
      <c r="B123" s="2"/>
      <c r="C123" s="2"/>
      <c r="D123" s="16">
        <v>5000070.55</v>
      </c>
      <c r="E123" s="5"/>
      <c r="F123" s="2"/>
      <c r="G123" s="16">
        <v>20141023.649999999</v>
      </c>
      <c r="H123" s="17"/>
      <c r="I123" s="9"/>
    </row>
    <row r="124" spans="1:9" ht="16.5" x14ac:dyDescent="0.3">
      <c r="A124" s="10" t="s">
        <v>35</v>
      </c>
      <c r="B124" s="2"/>
      <c r="C124" s="2"/>
      <c r="D124" s="34">
        <f>SUM(D120:D123)</f>
        <v>17072595.359999999</v>
      </c>
      <c r="E124" s="5"/>
      <c r="F124" s="2"/>
      <c r="G124" s="34">
        <f>SUM(G120:G123)</f>
        <v>52061081.189999998</v>
      </c>
      <c r="H124" s="17"/>
      <c r="I124" s="9"/>
    </row>
    <row r="125" spans="1:9" ht="17.25" thickBot="1" x14ac:dyDescent="0.35">
      <c r="A125" s="10" t="s">
        <v>18</v>
      </c>
      <c r="B125" s="2"/>
      <c r="C125" s="2"/>
      <c r="D125" s="23">
        <f>D118+D124</f>
        <v>24373895.059999999</v>
      </c>
      <c r="E125" s="5"/>
      <c r="F125" s="2"/>
      <c r="G125" s="23">
        <f>G118+G124</f>
        <v>57385333.329999998</v>
      </c>
      <c r="H125" s="17"/>
      <c r="I125" s="9"/>
    </row>
    <row r="126" spans="1:9" ht="15.75" thickTop="1" x14ac:dyDescent="0.3">
      <c r="D126" s="17"/>
      <c r="H126" s="17"/>
      <c r="I126" s="9"/>
    </row>
    <row r="127" spans="1:9" x14ac:dyDescent="0.3">
      <c r="D127" s="17"/>
    </row>
    <row r="152" spans="1:7" ht="16.5" hidden="1" x14ac:dyDescent="0.3">
      <c r="A152" s="1" t="s">
        <v>41</v>
      </c>
      <c r="B152" s="1"/>
      <c r="C152" s="1"/>
      <c r="D152" s="1"/>
      <c r="E152" s="1"/>
      <c r="F152" s="1"/>
      <c r="G152" s="2"/>
    </row>
    <row r="153" spans="1:7" ht="16.5" hidden="1" x14ac:dyDescent="0.3">
      <c r="A153" s="4" t="s">
        <v>1</v>
      </c>
      <c r="B153" s="4"/>
      <c r="C153" s="4"/>
      <c r="D153" s="4"/>
      <c r="E153" s="4"/>
      <c r="F153" s="4"/>
      <c r="G153" s="2"/>
    </row>
    <row r="154" spans="1:7" ht="16.5" hidden="1" x14ac:dyDescent="0.3">
      <c r="A154" s="4" t="s">
        <v>2</v>
      </c>
      <c r="B154" s="4"/>
      <c r="C154" s="4"/>
      <c r="D154" s="4"/>
      <c r="E154" s="4"/>
      <c r="F154" s="4"/>
      <c r="G154" s="2"/>
    </row>
    <row r="155" spans="1:7" ht="16.5" hidden="1" x14ac:dyDescent="0.3">
      <c r="A155" s="35"/>
      <c r="B155" s="35"/>
      <c r="C155" s="35"/>
      <c r="D155" s="35"/>
      <c r="E155" s="35"/>
      <c r="F155" s="35"/>
      <c r="G155" s="2"/>
    </row>
    <row r="156" spans="1:7" ht="16.5" hidden="1" x14ac:dyDescent="0.3">
      <c r="A156" s="6" t="s">
        <v>42</v>
      </c>
      <c r="B156" s="14"/>
      <c r="C156" s="14"/>
      <c r="D156" s="14"/>
      <c r="E156" s="2"/>
      <c r="F156" s="2"/>
      <c r="G156" s="2"/>
    </row>
    <row r="157" spans="1:7" ht="16.5" hidden="1" x14ac:dyDescent="0.3">
      <c r="A157" s="6"/>
      <c r="B157" s="14"/>
      <c r="C157" s="14"/>
      <c r="D157" s="14"/>
      <c r="E157" s="2"/>
      <c r="F157" s="2"/>
      <c r="G157" s="2"/>
    </row>
    <row r="158" spans="1:7" ht="15" hidden="1" customHeight="1" x14ac:dyDescent="0.3">
      <c r="A158" s="36" t="s">
        <v>43</v>
      </c>
      <c r="B158" s="36"/>
      <c r="C158" s="36"/>
      <c r="D158" s="36"/>
      <c r="E158" s="36"/>
      <c r="F158" s="36"/>
      <c r="G158" s="36"/>
    </row>
    <row r="159" spans="1:7" ht="9" hidden="1" customHeight="1" x14ac:dyDescent="0.3">
      <c r="A159" s="36"/>
      <c r="B159" s="36"/>
      <c r="C159" s="36"/>
      <c r="D159" s="36"/>
      <c r="E159" s="36"/>
      <c r="F159" s="36"/>
      <c r="G159" s="36"/>
    </row>
    <row r="160" spans="1:7" ht="16.5" hidden="1" x14ac:dyDescent="0.3">
      <c r="A160" s="2"/>
      <c r="B160" s="2"/>
      <c r="C160" s="2"/>
      <c r="D160" s="2"/>
      <c r="E160" s="5"/>
      <c r="F160" s="2"/>
      <c r="G160" s="2"/>
    </row>
    <row r="161" spans="1:12" ht="16.5" hidden="1" x14ac:dyDescent="0.3">
      <c r="A161" s="2"/>
      <c r="B161" s="2"/>
      <c r="C161" s="2"/>
      <c r="D161" s="2"/>
      <c r="E161" s="5"/>
      <c r="F161" s="2"/>
      <c r="G161" s="2"/>
    </row>
    <row r="162" spans="1:12" ht="16.5" hidden="1" x14ac:dyDescent="0.3">
      <c r="A162" s="10" t="s">
        <v>5</v>
      </c>
      <c r="B162" s="2"/>
      <c r="C162" s="2"/>
      <c r="D162" s="32">
        <v>2023</v>
      </c>
      <c r="E162" s="37"/>
      <c r="F162" s="32">
        <v>2021</v>
      </c>
      <c r="G162" s="32">
        <v>2022</v>
      </c>
    </row>
    <row r="163" spans="1:12" ht="16.5" hidden="1" x14ac:dyDescent="0.3">
      <c r="A163" s="10"/>
      <c r="B163" s="2"/>
      <c r="C163" s="2"/>
      <c r="D163" s="16"/>
      <c r="E163" s="2"/>
      <c r="F163" s="38"/>
      <c r="G163" s="38"/>
    </row>
    <row r="164" spans="1:12" ht="16.5" hidden="1" x14ac:dyDescent="0.3">
      <c r="A164" s="15" t="s">
        <v>44</v>
      </c>
      <c r="B164" s="2"/>
      <c r="C164" s="2"/>
      <c r="D164" s="16"/>
      <c r="E164" s="2"/>
      <c r="F164" s="16">
        <v>0</v>
      </c>
      <c r="G164" s="16">
        <v>0</v>
      </c>
    </row>
    <row r="165" spans="1:12" ht="32.25" hidden="1" x14ac:dyDescent="0.3">
      <c r="A165" s="15" t="s">
        <v>45</v>
      </c>
      <c r="B165" s="2"/>
      <c r="C165" s="2"/>
      <c r="D165" s="16"/>
      <c r="E165" s="2"/>
      <c r="F165" s="16"/>
      <c r="G165" s="16"/>
    </row>
    <row r="166" spans="1:12" ht="17.25" hidden="1" thickBot="1" x14ac:dyDescent="0.35">
      <c r="A166" s="10" t="s">
        <v>46</v>
      </c>
      <c r="B166" s="2"/>
      <c r="C166" s="2"/>
      <c r="D166" s="39">
        <v>0</v>
      </c>
      <c r="E166" s="2"/>
      <c r="F166" s="39">
        <f>+F164-F165</f>
        <v>0</v>
      </c>
      <c r="G166" s="39">
        <f>+G164-G165</f>
        <v>0</v>
      </c>
    </row>
    <row r="167" spans="1:12" ht="12.75" hidden="1" customHeight="1" x14ac:dyDescent="0.3">
      <c r="A167" s="14"/>
      <c r="B167" s="2"/>
      <c r="C167" s="2"/>
      <c r="D167" s="16"/>
      <c r="E167" s="2"/>
      <c r="F167" s="16"/>
      <c r="G167" s="16"/>
    </row>
    <row r="168" spans="1:12" ht="16.5" hidden="1" x14ac:dyDescent="0.3">
      <c r="A168" s="14" t="s">
        <v>47</v>
      </c>
      <c r="B168" s="2"/>
      <c r="C168" s="2"/>
      <c r="D168" s="16"/>
      <c r="E168" s="2"/>
      <c r="F168" s="16"/>
      <c r="G168" s="16"/>
    </row>
    <row r="169" spans="1:12" ht="16.5" hidden="1" x14ac:dyDescent="0.3">
      <c r="A169" s="10" t="s">
        <v>5</v>
      </c>
      <c r="B169" s="2"/>
      <c r="C169" s="2"/>
      <c r="D169" s="32">
        <v>2023</v>
      </c>
      <c r="E169" s="37"/>
      <c r="F169" s="32">
        <v>2021</v>
      </c>
      <c r="G169" s="32">
        <v>2022</v>
      </c>
      <c r="I169" s="9"/>
      <c r="J169" s="9"/>
      <c r="K169" s="9"/>
      <c r="L169" s="9"/>
    </row>
    <row r="170" spans="1:12" ht="16.5" hidden="1" x14ac:dyDescent="0.3">
      <c r="A170" s="15" t="s">
        <v>48</v>
      </c>
      <c r="B170" s="2"/>
      <c r="C170" s="2"/>
      <c r="D170" s="32"/>
      <c r="E170" s="37"/>
      <c r="F170" s="32"/>
      <c r="G170" s="32"/>
      <c r="I170" s="9"/>
      <c r="J170" s="9"/>
      <c r="K170" s="9"/>
      <c r="L170" s="9"/>
    </row>
    <row r="171" spans="1:12" ht="16.5" hidden="1" x14ac:dyDescent="0.3">
      <c r="A171" s="15" t="s">
        <v>49</v>
      </c>
      <c r="B171" s="2"/>
      <c r="C171" s="2"/>
      <c r="D171" s="40"/>
      <c r="E171" s="37"/>
      <c r="F171" s="41"/>
      <c r="G171" s="41"/>
    </row>
    <row r="172" spans="1:12" ht="17.25" hidden="1" thickBot="1" x14ac:dyDescent="0.35">
      <c r="A172" s="10" t="s">
        <v>18</v>
      </c>
      <c r="B172" s="2"/>
      <c r="C172" s="2"/>
      <c r="D172" s="42">
        <f>+D171</f>
        <v>0</v>
      </c>
      <c r="E172" s="2"/>
      <c r="F172" s="42"/>
      <c r="G172" s="42"/>
    </row>
    <row r="173" spans="1:12" ht="16.5" hidden="1" x14ac:dyDescent="0.3">
      <c r="A173" s="14" t="s">
        <v>50</v>
      </c>
      <c r="B173" s="2"/>
      <c r="C173" s="2"/>
      <c r="D173" s="16"/>
      <c r="E173" s="2"/>
      <c r="F173" s="16"/>
      <c r="G173" s="16"/>
    </row>
    <row r="174" spans="1:12" ht="16.5" hidden="1" x14ac:dyDescent="0.3">
      <c r="A174" s="10" t="s">
        <v>5</v>
      </c>
      <c r="B174" s="2"/>
      <c r="C174" s="2"/>
      <c r="D174" s="32">
        <v>2022</v>
      </c>
      <c r="E174" s="37"/>
      <c r="F174" s="32">
        <v>2021</v>
      </c>
      <c r="G174" s="32">
        <v>2021</v>
      </c>
    </row>
    <row r="175" spans="1:12" ht="16.5" hidden="1" x14ac:dyDescent="0.3">
      <c r="A175" s="15" t="s">
        <v>51</v>
      </c>
      <c r="B175" s="2"/>
      <c r="C175" s="2"/>
      <c r="D175" s="40"/>
      <c r="E175" s="37"/>
      <c r="F175" s="41"/>
      <c r="G175" s="41"/>
    </row>
    <row r="176" spans="1:12" ht="17.25" hidden="1" thickBot="1" x14ac:dyDescent="0.35">
      <c r="A176" s="10" t="s">
        <v>18</v>
      </c>
      <c r="B176" s="2"/>
      <c r="C176" s="2"/>
      <c r="D176" s="42">
        <f>+D175</f>
        <v>0</v>
      </c>
      <c r="E176" s="2"/>
      <c r="F176" s="42"/>
      <c r="G176" s="42"/>
    </row>
    <row r="177" spans="1:7" ht="16.5" hidden="1" x14ac:dyDescent="0.3">
      <c r="A177" s="10"/>
      <c r="B177" s="2"/>
      <c r="C177" s="2"/>
      <c r="D177" s="43"/>
      <c r="E177" s="2"/>
      <c r="F177" s="43"/>
      <c r="G177" s="43"/>
    </row>
    <row r="178" spans="1:7" ht="16.5" hidden="1" x14ac:dyDescent="0.3">
      <c r="A178" s="15" t="s">
        <v>52</v>
      </c>
      <c r="B178" s="2"/>
      <c r="C178" s="2"/>
      <c r="D178" s="16"/>
      <c r="E178" s="2"/>
      <c r="F178" s="44">
        <v>1051876.3899999999</v>
      </c>
      <c r="G178" s="44"/>
    </row>
    <row r="179" spans="1:7" ht="32.25" hidden="1" x14ac:dyDescent="0.3">
      <c r="A179" s="15" t="s">
        <v>53</v>
      </c>
      <c r="B179" s="2"/>
      <c r="C179" s="2"/>
      <c r="D179" s="16"/>
      <c r="E179" s="2"/>
      <c r="F179" s="16">
        <v>855603.61</v>
      </c>
      <c r="G179" s="16"/>
    </row>
    <row r="180" spans="1:7" ht="33" hidden="1" thickBot="1" x14ac:dyDescent="0.35">
      <c r="A180" s="10" t="s">
        <v>54</v>
      </c>
      <c r="B180" s="2"/>
      <c r="C180" s="2"/>
      <c r="D180" s="39">
        <f>D178-D179</f>
        <v>0</v>
      </c>
      <c r="E180" s="2"/>
      <c r="F180" s="39">
        <f>+F178-F179</f>
        <v>196272.77999999991</v>
      </c>
      <c r="G180" s="39">
        <f>+G178-G179</f>
        <v>0</v>
      </c>
    </row>
    <row r="181" spans="1:7" ht="16.5" hidden="1" x14ac:dyDescent="0.3">
      <c r="A181" s="14" t="s">
        <v>47</v>
      </c>
      <c r="B181" s="2"/>
      <c r="C181" s="2"/>
      <c r="D181" s="16"/>
      <c r="E181" s="2"/>
      <c r="F181" s="16"/>
      <c r="G181" s="16"/>
    </row>
    <row r="182" spans="1:7" ht="16.5" hidden="1" x14ac:dyDescent="0.3">
      <c r="A182" s="10" t="s">
        <v>5</v>
      </c>
      <c r="B182" s="2"/>
      <c r="C182" s="2"/>
      <c r="D182" s="32">
        <v>2023</v>
      </c>
      <c r="E182" s="37"/>
      <c r="F182" s="32">
        <v>2021</v>
      </c>
      <c r="G182" s="32">
        <v>2022</v>
      </c>
    </row>
    <row r="183" spans="1:7" ht="32.25" hidden="1" x14ac:dyDescent="0.3">
      <c r="A183" s="15" t="s">
        <v>55</v>
      </c>
      <c r="B183" s="2"/>
      <c r="C183" s="2"/>
      <c r="D183" s="16"/>
      <c r="E183" s="2"/>
      <c r="F183" s="16">
        <v>266785.25</v>
      </c>
      <c r="G183" s="16"/>
    </row>
    <row r="184" spans="1:7" ht="32.25" hidden="1" x14ac:dyDescent="0.3">
      <c r="A184" s="15" t="s">
        <v>56</v>
      </c>
      <c r="B184" s="2"/>
      <c r="C184" s="2"/>
      <c r="D184" s="16"/>
      <c r="E184" s="2"/>
      <c r="F184" s="16">
        <v>785091.14</v>
      </c>
      <c r="G184" s="16"/>
    </row>
    <row r="185" spans="1:7" ht="17.25" hidden="1" thickBot="1" x14ac:dyDescent="0.35">
      <c r="A185" s="10" t="s">
        <v>18</v>
      </c>
      <c r="B185" s="2"/>
      <c r="C185" s="2"/>
      <c r="D185" s="42">
        <f>D183+D184</f>
        <v>0</v>
      </c>
      <c r="E185" s="2"/>
      <c r="F185" s="42">
        <f>F183+F184</f>
        <v>1051876.3900000001</v>
      </c>
      <c r="G185" s="42">
        <f>G183+G184</f>
        <v>0</v>
      </c>
    </row>
    <row r="186" spans="1:7" ht="16.5" hidden="1" x14ac:dyDescent="0.3">
      <c r="A186" s="14" t="s">
        <v>50</v>
      </c>
      <c r="B186" s="2"/>
      <c r="C186" s="2"/>
      <c r="D186" s="16"/>
      <c r="E186" s="2"/>
      <c r="F186" s="16"/>
      <c r="G186" s="16"/>
    </row>
    <row r="187" spans="1:7" ht="16.5" hidden="1" x14ac:dyDescent="0.3">
      <c r="A187" s="10" t="s">
        <v>5</v>
      </c>
      <c r="B187" s="2"/>
      <c r="C187" s="2"/>
      <c r="D187" s="32">
        <v>2023</v>
      </c>
      <c r="E187" s="37"/>
      <c r="F187" s="32">
        <v>2021</v>
      </c>
      <c r="G187" s="32">
        <v>2022</v>
      </c>
    </row>
    <row r="188" spans="1:7" ht="16.5" hidden="1" x14ac:dyDescent="0.3">
      <c r="A188" s="15" t="s">
        <v>57</v>
      </c>
      <c r="B188" s="2"/>
      <c r="C188" s="2"/>
      <c r="D188" s="40"/>
      <c r="E188" s="37"/>
      <c r="F188" s="45">
        <v>855603.61</v>
      </c>
      <c r="G188" s="45"/>
    </row>
    <row r="189" spans="1:7" ht="17.25" hidden="1" thickBot="1" x14ac:dyDescent="0.35">
      <c r="A189" s="10" t="s">
        <v>18</v>
      </c>
      <c r="B189" s="2"/>
      <c r="C189" s="2"/>
      <c r="D189" s="42">
        <f>+D188</f>
        <v>0</v>
      </c>
      <c r="E189" s="2"/>
      <c r="F189" s="42">
        <f>+F188</f>
        <v>855603.61</v>
      </c>
      <c r="G189" s="42">
        <f>+G188</f>
        <v>0</v>
      </c>
    </row>
    <row r="190" spans="1:7" hidden="1" x14ac:dyDescent="0.3"/>
    <row r="191" spans="1:7" hidden="1" x14ac:dyDescent="0.3"/>
    <row r="192" spans="1:7" hidden="1" x14ac:dyDescent="0.3"/>
    <row r="193" spans="1:7" hidden="1" x14ac:dyDescent="0.3"/>
    <row r="194" spans="1:7" hidden="1" x14ac:dyDescent="0.3"/>
    <row r="195" spans="1:7" hidden="1" x14ac:dyDescent="0.3"/>
    <row r="196" spans="1:7" hidden="1" x14ac:dyDescent="0.3"/>
    <row r="197" spans="1:7" hidden="1" x14ac:dyDescent="0.3"/>
    <row r="198" spans="1:7" hidden="1" x14ac:dyDescent="0.3"/>
    <row r="199" spans="1:7" hidden="1" x14ac:dyDescent="0.3"/>
    <row r="200" spans="1:7" hidden="1" x14ac:dyDescent="0.3"/>
    <row r="201" spans="1:7" ht="16.5" x14ac:dyDescent="0.3">
      <c r="A201" s="1" t="s">
        <v>58</v>
      </c>
      <c r="B201" s="1"/>
      <c r="C201" s="1"/>
      <c r="D201" s="1"/>
      <c r="E201" s="1"/>
      <c r="F201" s="2"/>
      <c r="G201" s="2"/>
    </row>
    <row r="202" spans="1:7" ht="16.5" x14ac:dyDescent="0.3">
      <c r="A202" s="4" t="s">
        <v>1</v>
      </c>
      <c r="B202" s="4"/>
      <c r="C202" s="4"/>
      <c r="D202" s="4"/>
      <c r="E202" s="4"/>
      <c r="F202" s="4"/>
      <c r="G202" s="2"/>
    </row>
    <row r="203" spans="1:7" ht="16.5" x14ac:dyDescent="0.3">
      <c r="A203" s="4" t="s">
        <v>2</v>
      </c>
      <c r="B203" s="4"/>
      <c r="C203" s="4"/>
      <c r="D203" s="4"/>
      <c r="E203" s="4"/>
      <c r="F203" s="2"/>
      <c r="G203" s="2"/>
    </row>
    <row r="204" spans="1:7" ht="16.5" x14ac:dyDescent="0.3">
      <c r="A204" s="35"/>
      <c r="B204" s="35"/>
      <c r="C204" s="35"/>
      <c r="D204" s="35"/>
      <c r="E204" s="35"/>
      <c r="F204" s="2"/>
      <c r="G204" s="2"/>
    </row>
    <row r="205" spans="1:7" ht="16.5" x14ac:dyDescent="0.3">
      <c r="A205" s="6" t="s">
        <v>42</v>
      </c>
      <c r="B205" s="14"/>
      <c r="C205" s="14"/>
      <c r="D205" s="14"/>
      <c r="E205" s="14"/>
      <c r="F205" s="2"/>
      <c r="G205" s="2"/>
    </row>
    <row r="206" spans="1:7" ht="16.5" x14ac:dyDescent="0.3">
      <c r="A206" s="6"/>
      <c r="B206" s="14"/>
      <c r="C206" s="14"/>
      <c r="D206" s="14"/>
      <c r="E206" s="14"/>
      <c r="F206" s="2"/>
      <c r="G206" s="2"/>
    </row>
    <row r="207" spans="1:7" ht="16.5" x14ac:dyDescent="0.3">
      <c r="A207" s="46" t="s">
        <v>59</v>
      </c>
      <c r="B207" s="14"/>
      <c r="C207" s="14"/>
      <c r="D207" s="14"/>
      <c r="E207" s="14"/>
      <c r="F207" s="2"/>
      <c r="G207" s="2"/>
    </row>
    <row r="208" spans="1:7" ht="15" customHeight="1" x14ac:dyDescent="0.3">
      <c r="A208" s="28" t="s">
        <v>60</v>
      </c>
      <c r="B208" s="28"/>
      <c r="C208" s="28"/>
      <c r="D208" s="28"/>
      <c r="E208" s="28"/>
      <c r="F208" s="28"/>
      <c r="G208" s="28"/>
    </row>
    <row r="209" spans="1:8" ht="15" customHeight="1" x14ac:dyDescent="0.3">
      <c r="A209" s="28"/>
      <c r="B209" s="28"/>
      <c r="C209" s="28"/>
      <c r="D209" s="28"/>
      <c r="E209" s="28"/>
      <c r="F209" s="28"/>
      <c r="G209" s="28"/>
    </row>
    <row r="210" spans="1:8" ht="15" customHeight="1" x14ac:dyDescent="0.3">
      <c r="A210" s="28"/>
      <c r="B210" s="28"/>
      <c r="C210" s="28"/>
      <c r="D210" s="28"/>
      <c r="E210" s="28"/>
      <c r="F210" s="28"/>
      <c r="G210" s="28"/>
    </row>
    <row r="211" spans="1:8" ht="53.25" customHeight="1" x14ac:dyDescent="0.3">
      <c r="A211" s="28"/>
      <c r="B211" s="28"/>
      <c r="C211" s="28"/>
      <c r="D211" s="28"/>
      <c r="E211" s="28"/>
      <c r="F211" s="28"/>
      <c r="G211" s="28"/>
    </row>
    <row r="212" spans="1:8" ht="16.5" x14ac:dyDescent="0.3">
      <c r="A212" s="46"/>
      <c r="B212" s="14"/>
      <c r="C212" s="14"/>
      <c r="D212" s="14"/>
      <c r="E212" s="14"/>
      <c r="F212" s="2"/>
      <c r="G212" s="2"/>
    </row>
    <row r="213" spans="1:8" ht="16.5" x14ac:dyDescent="0.3">
      <c r="A213" s="46" t="s">
        <v>61</v>
      </c>
      <c r="B213" s="14"/>
      <c r="C213" s="14"/>
      <c r="D213" s="14"/>
      <c r="E213" s="14"/>
      <c r="F213" s="2"/>
      <c r="G213" s="2"/>
    </row>
    <row r="214" spans="1:8" ht="15" customHeight="1" x14ac:dyDescent="0.3">
      <c r="A214" s="28" t="s">
        <v>62</v>
      </c>
      <c r="B214" s="28"/>
      <c r="C214" s="28"/>
      <c r="D214" s="28"/>
      <c r="E214" s="28"/>
      <c r="F214" s="28"/>
      <c r="G214" s="28"/>
    </row>
    <row r="215" spans="1:8" ht="15" customHeight="1" x14ac:dyDescent="0.3">
      <c r="A215" s="28"/>
      <c r="B215" s="28"/>
      <c r="C215" s="28"/>
      <c r="D215" s="28"/>
      <c r="E215" s="28"/>
      <c r="F215" s="28"/>
      <c r="G215" s="28"/>
    </row>
    <row r="216" spans="1:8" ht="15" customHeight="1" x14ac:dyDescent="0.3">
      <c r="A216" s="28"/>
      <c r="B216" s="28"/>
      <c r="C216" s="28"/>
      <c r="D216" s="28"/>
      <c r="E216" s="28"/>
      <c r="F216" s="28"/>
      <c r="G216" s="28"/>
    </row>
    <row r="217" spans="1:8" ht="15" customHeight="1" x14ac:dyDescent="0.3">
      <c r="A217" s="28"/>
      <c r="B217" s="28"/>
      <c r="C217" s="28"/>
      <c r="D217" s="28"/>
      <c r="E217" s="28"/>
      <c r="F217" s="28"/>
      <c r="G217" s="28"/>
    </row>
    <row r="218" spans="1:8" ht="8.25" customHeight="1" x14ac:dyDescent="0.3">
      <c r="A218" s="28"/>
      <c r="B218" s="28"/>
      <c r="C218" s="28"/>
      <c r="D218" s="28"/>
      <c r="E218" s="28"/>
      <c r="F218" s="28"/>
      <c r="G218" s="28"/>
    </row>
    <row r="219" spans="1:8" ht="16.5" x14ac:dyDescent="0.3">
      <c r="A219" s="2"/>
      <c r="B219" s="2"/>
      <c r="C219" s="2"/>
      <c r="D219" s="2"/>
      <c r="E219" s="5"/>
      <c r="F219" s="2"/>
      <c r="G219" s="2"/>
    </row>
    <row r="220" spans="1:8" ht="16.5" x14ac:dyDescent="0.3">
      <c r="A220" s="2"/>
      <c r="B220" s="2"/>
      <c r="C220" s="2"/>
      <c r="D220" s="2"/>
      <c r="E220" s="5"/>
      <c r="F220" s="2"/>
      <c r="G220" s="2"/>
    </row>
    <row r="221" spans="1:8" ht="16.5" x14ac:dyDescent="0.3">
      <c r="A221" s="10" t="s">
        <v>5</v>
      </c>
      <c r="B221" s="2"/>
      <c r="C221" s="2"/>
      <c r="D221" s="32">
        <v>2023</v>
      </c>
      <c r="E221" s="5"/>
      <c r="F221" s="2"/>
      <c r="G221" s="32">
        <v>2022</v>
      </c>
    </row>
    <row r="222" spans="1:8" ht="16.5" x14ac:dyDescent="0.3">
      <c r="A222" s="15"/>
      <c r="B222" s="2"/>
      <c r="C222" s="2"/>
      <c r="D222" s="16"/>
      <c r="E222" s="5"/>
      <c r="F222" s="2"/>
      <c r="G222" s="16"/>
    </row>
    <row r="223" spans="1:8" ht="16.5" x14ac:dyDescent="0.3">
      <c r="A223" s="15" t="s">
        <v>63</v>
      </c>
      <c r="B223" s="2"/>
      <c r="C223" s="2"/>
      <c r="D223" s="16">
        <v>33915043.229999997</v>
      </c>
      <c r="E223" s="5"/>
      <c r="F223" s="2"/>
      <c r="G223" s="16">
        <v>33915043.229999997</v>
      </c>
      <c r="H223" s="17"/>
    </row>
    <row r="224" spans="1:8" ht="16.5" x14ac:dyDescent="0.3">
      <c r="A224" s="15" t="s">
        <v>64</v>
      </c>
      <c r="B224" s="2"/>
      <c r="C224" s="2"/>
      <c r="D224" s="16">
        <v>72577870.560000002</v>
      </c>
      <c r="E224" s="5"/>
      <c r="F224" s="2"/>
      <c r="G224" s="16">
        <v>72995136.730000004</v>
      </c>
      <c r="H224" s="17"/>
    </row>
    <row r="225" spans="1:8" ht="18.75" customHeight="1" thickBot="1" x14ac:dyDescent="0.35">
      <c r="A225" s="10" t="s">
        <v>18</v>
      </c>
      <c r="B225" s="2"/>
      <c r="C225" s="2"/>
      <c r="D225" s="47">
        <f>SUM(D222:D224)</f>
        <v>106492913.78999999</v>
      </c>
      <c r="E225" s="5"/>
      <c r="F225" s="2"/>
      <c r="G225" s="42">
        <f>G223+G224</f>
        <v>106910179.96000001</v>
      </c>
      <c r="H225" s="17"/>
    </row>
    <row r="226" spans="1:8" ht="17.25" thickTop="1" x14ac:dyDescent="0.3">
      <c r="A226" s="2"/>
      <c r="B226" s="2"/>
      <c r="C226" s="2"/>
      <c r="D226" s="2"/>
      <c r="E226" s="5"/>
      <c r="F226" s="2"/>
      <c r="G226" s="2"/>
    </row>
    <row r="227" spans="1:8" ht="16.5" x14ac:dyDescent="0.3">
      <c r="A227" s="2"/>
      <c r="B227" s="2"/>
      <c r="C227" s="2"/>
      <c r="D227" s="2"/>
      <c r="E227" s="5"/>
      <c r="F227" s="2"/>
      <c r="G227" s="2"/>
    </row>
    <row r="228" spans="1:8" ht="16.5" x14ac:dyDescent="0.3">
      <c r="A228" s="2"/>
      <c r="B228" s="2"/>
      <c r="C228" s="2"/>
      <c r="D228" s="2"/>
      <c r="E228" s="5"/>
      <c r="F228" s="2"/>
      <c r="G228" s="2"/>
    </row>
    <row r="229" spans="1:8" ht="16.5" x14ac:dyDescent="0.3">
      <c r="A229" s="2"/>
      <c r="B229" s="2"/>
      <c r="C229" s="2"/>
      <c r="D229" s="2"/>
      <c r="E229" s="5"/>
      <c r="F229" s="2"/>
      <c r="G229" s="2"/>
    </row>
    <row r="230" spans="1:8" ht="16.5" x14ac:dyDescent="0.3">
      <c r="A230" s="2"/>
      <c r="B230" s="2"/>
      <c r="C230" s="2"/>
      <c r="D230" s="2"/>
      <c r="E230" s="5"/>
      <c r="F230" s="2"/>
      <c r="G230" s="2"/>
    </row>
    <row r="231" spans="1:8" ht="16.5" x14ac:dyDescent="0.3">
      <c r="A231" s="2"/>
      <c r="B231" s="2"/>
      <c r="C231" s="2"/>
      <c r="D231" s="2"/>
      <c r="E231" s="5"/>
      <c r="F231" s="2"/>
      <c r="G231" s="2"/>
    </row>
    <row r="232" spans="1:8" ht="16.5" x14ac:dyDescent="0.3">
      <c r="A232" s="2"/>
      <c r="B232" s="2"/>
      <c r="C232" s="2"/>
      <c r="D232" s="2"/>
      <c r="E232" s="5"/>
      <c r="F232" s="2"/>
      <c r="G232" s="2"/>
    </row>
    <row r="233" spans="1:8" ht="16.5" x14ac:dyDescent="0.3">
      <c r="A233" s="2"/>
      <c r="B233" s="2"/>
      <c r="C233" s="2"/>
      <c r="D233" s="2"/>
      <c r="E233" s="5"/>
      <c r="F233" s="2"/>
      <c r="G233" s="2"/>
    </row>
    <row r="234" spans="1:8" ht="16.5" x14ac:dyDescent="0.3">
      <c r="A234" s="2"/>
      <c r="B234" s="2"/>
      <c r="C234" s="2"/>
      <c r="D234" s="2"/>
      <c r="E234" s="5"/>
      <c r="F234" s="2"/>
      <c r="G234" s="2"/>
    </row>
    <row r="235" spans="1:8" ht="16.5" x14ac:dyDescent="0.3">
      <c r="A235" s="2"/>
      <c r="B235" s="2"/>
      <c r="C235" s="2"/>
      <c r="D235" s="2"/>
      <c r="E235" s="5"/>
      <c r="F235" s="2"/>
      <c r="G235" s="2"/>
    </row>
    <row r="236" spans="1:8" ht="16.5" x14ac:dyDescent="0.3">
      <c r="A236" s="2"/>
      <c r="B236" s="2"/>
      <c r="C236" s="2"/>
      <c r="D236" s="2"/>
      <c r="E236" s="5"/>
      <c r="F236" s="2"/>
      <c r="G236" s="2"/>
    </row>
    <row r="237" spans="1:8" ht="16.5" x14ac:dyDescent="0.3">
      <c r="A237" s="2"/>
      <c r="B237" s="2"/>
      <c r="C237" s="2"/>
      <c r="D237" s="2"/>
      <c r="E237" s="5"/>
      <c r="F237" s="2"/>
      <c r="G237" s="2"/>
    </row>
    <row r="238" spans="1:8" ht="16.5" x14ac:dyDescent="0.3">
      <c r="A238" s="2"/>
      <c r="B238" s="2"/>
      <c r="C238" s="2"/>
      <c r="D238" s="2"/>
      <c r="E238" s="5"/>
      <c r="F238" s="2"/>
      <c r="G238" s="2"/>
    </row>
    <row r="239" spans="1:8" ht="16.5" x14ac:dyDescent="0.3">
      <c r="A239" s="2"/>
      <c r="B239" s="2"/>
      <c r="C239" s="2"/>
      <c r="D239" s="2"/>
      <c r="E239" s="5"/>
      <c r="F239" s="2"/>
      <c r="G239" s="2"/>
    </row>
    <row r="240" spans="1:8" ht="16.5" x14ac:dyDescent="0.3">
      <c r="A240" s="2"/>
      <c r="B240" s="2"/>
      <c r="C240" s="2"/>
      <c r="D240" s="2"/>
      <c r="E240" s="5"/>
      <c r="F240" s="2"/>
      <c r="G240" s="2"/>
    </row>
    <row r="241" spans="1:7" ht="16.5" x14ac:dyDescent="0.3">
      <c r="A241" s="2"/>
      <c r="B241" s="2"/>
      <c r="C241" s="2"/>
      <c r="D241" s="2"/>
      <c r="E241" s="5"/>
      <c r="F241" s="2"/>
      <c r="G241" s="2"/>
    </row>
    <row r="242" spans="1:7" ht="16.5" x14ac:dyDescent="0.3">
      <c r="A242" s="2"/>
      <c r="B242" s="2"/>
      <c r="C242" s="2"/>
      <c r="D242" s="2"/>
      <c r="E242" s="5"/>
      <c r="F242" s="2"/>
      <c r="G242" s="2"/>
    </row>
    <row r="243" spans="1:7" ht="16.5" x14ac:dyDescent="0.3">
      <c r="A243" s="2"/>
      <c r="B243" s="2"/>
      <c r="C243" s="2"/>
      <c r="D243" s="2"/>
      <c r="E243" s="5"/>
      <c r="F243" s="2"/>
      <c r="G243" s="2"/>
    </row>
    <row r="244" spans="1:7" ht="16.5" x14ac:dyDescent="0.3">
      <c r="A244" s="2"/>
      <c r="B244" s="2"/>
      <c r="C244" s="2"/>
      <c r="D244" s="2"/>
      <c r="E244" s="5"/>
      <c r="F244" s="2"/>
      <c r="G244" s="2"/>
    </row>
    <row r="245" spans="1:7" ht="16.5" x14ac:dyDescent="0.3">
      <c r="A245" s="2"/>
      <c r="B245" s="2"/>
      <c r="C245" s="2"/>
      <c r="D245" s="2"/>
      <c r="E245" s="5"/>
      <c r="F245" s="2"/>
      <c r="G245" s="2"/>
    </row>
    <row r="246" spans="1:7" ht="16.5" x14ac:dyDescent="0.3">
      <c r="A246" s="2"/>
      <c r="B246" s="2"/>
      <c r="C246" s="2"/>
      <c r="D246" s="2"/>
      <c r="E246" s="5"/>
      <c r="F246" s="2"/>
      <c r="G246" s="2"/>
    </row>
    <row r="247" spans="1:7" ht="16.5" x14ac:dyDescent="0.3">
      <c r="A247" s="2"/>
      <c r="B247" s="2"/>
      <c r="C247" s="2"/>
      <c r="D247" s="2"/>
      <c r="E247" s="5"/>
      <c r="F247" s="2"/>
      <c r="G247" s="2"/>
    </row>
    <row r="248" spans="1:7" ht="16.5" x14ac:dyDescent="0.3">
      <c r="A248" s="2"/>
      <c r="B248" s="2"/>
      <c r="C248" s="2"/>
      <c r="D248" s="2"/>
      <c r="E248" s="5"/>
      <c r="F248" s="2"/>
      <c r="G248" s="2"/>
    </row>
    <row r="249" spans="1:7" ht="16.5" x14ac:dyDescent="0.3">
      <c r="A249" s="2"/>
      <c r="B249" s="2"/>
      <c r="C249" s="2"/>
      <c r="D249" s="2"/>
      <c r="E249" s="5"/>
      <c r="F249" s="2"/>
      <c r="G249" s="2"/>
    </row>
    <row r="250" spans="1:7" ht="16.5" x14ac:dyDescent="0.3">
      <c r="A250" s="1" t="s">
        <v>65</v>
      </c>
      <c r="B250" s="1"/>
      <c r="C250" s="1"/>
      <c r="D250" s="1"/>
      <c r="E250" s="1"/>
      <c r="F250" s="1"/>
      <c r="G250" s="2"/>
    </row>
    <row r="251" spans="1:7" ht="16.5" x14ac:dyDescent="0.3">
      <c r="A251" s="4" t="s">
        <v>1</v>
      </c>
      <c r="B251" s="4"/>
      <c r="C251" s="4"/>
      <c r="D251" s="4"/>
      <c r="E251" s="4"/>
      <c r="F251" s="35"/>
      <c r="G251" s="2"/>
    </row>
    <row r="252" spans="1:7" ht="16.5" x14ac:dyDescent="0.3">
      <c r="A252" s="4" t="s">
        <v>2</v>
      </c>
      <c r="B252" s="4"/>
      <c r="C252" s="4"/>
      <c r="D252" s="4"/>
      <c r="E252" s="4"/>
      <c r="F252" s="4"/>
      <c r="G252" s="2"/>
    </row>
    <row r="253" spans="1:7" ht="16.5" x14ac:dyDescent="0.3">
      <c r="A253" s="35"/>
      <c r="B253" s="35"/>
      <c r="C253" s="35"/>
      <c r="D253" s="35"/>
      <c r="E253" s="35"/>
      <c r="F253" s="35"/>
      <c r="G253" s="2"/>
    </row>
    <row r="254" spans="1:7" ht="16.5" x14ac:dyDescent="0.3">
      <c r="A254" s="6" t="s">
        <v>66</v>
      </c>
      <c r="B254" s="14"/>
      <c r="C254" s="14"/>
      <c r="D254" s="14"/>
      <c r="E254" s="2"/>
      <c r="F254" s="2"/>
      <c r="G254" s="2"/>
    </row>
    <row r="255" spans="1:7" ht="16.5" x14ac:dyDescent="0.3">
      <c r="A255" s="6"/>
      <c r="B255" s="14"/>
      <c r="C255" s="14"/>
      <c r="D255" s="14"/>
      <c r="E255" s="2"/>
      <c r="F255" s="2"/>
      <c r="G255" s="2"/>
    </row>
    <row r="256" spans="1:7" ht="16.5" x14ac:dyDescent="0.3">
      <c r="A256" s="6"/>
      <c r="B256" s="14"/>
      <c r="C256" s="14"/>
      <c r="D256" s="14"/>
      <c r="E256" s="2"/>
      <c r="F256" s="2"/>
      <c r="G256" s="2"/>
    </row>
    <row r="257" spans="1:7" ht="15" customHeight="1" x14ac:dyDescent="0.3">
      <c r="A257" s="48" t="s">
        <v>67</v>
      </c>
      <c r="B257" s="48"/>
      <c r="C257" s="48"/>
      <c r="D257" s="48"/>
      <c r="E257" s="48"/>
      <c r="F257" s="48"/>
      <c r="G257" s="48"/>
    </row>
    <row r="258" spans="1:7" ht="15" customHeight="1" x14ac:dyDescent="0.3">
      <c r="A258" s="48"/>
      <c r="B258" s="48"/>
      <c r="C258" s="48"/>
      <c r="D258" s="48"/>
      <c r="E258" s="48"/>
      <c r="F258" s="48"/>
      <c r="G258" s="48"/>
    </row>
    <row r="259" spans="1:7" ht="74.25" customHeight="1" x14ac:dyDescent="0.3">
      <c r="A259" s="48"/>
      <c r="B259" s="48"/>
      <c r="C259" s="48"/>
      <c r="D259" s="48"/>
      <c r="E259" s="48"/>
      <c r="F259" s="48"/>
      <c r="G259" s="48"/>
    </row>
    <row r="260" spans="1:7" ht="16.5" x14ac:dyDescent="0.3">
      <c r="A260" s="2"/>
      <c r="B260" s="2"/>
      <c r="C260" s="2"/>
      <c r="D260" s="2"/>
      <c r="E260" s="5"/>
      <c r="F260" s="2"/>
      <c r="G260" s="2"/>
    </row>
    <row r="261" spans="1:7" ht="16.5" x14ac:dyDescent="0.3">
      <c r="A261" s="2"/>
      <c r="B261" s="2"/>
      <c r="C261" s="2"/>
      <c r="D261" s="2"/>
      <c r="E261" s="5"/>
      <c r="F261" s="2"/>
      <c r="G261" s="2"/>
    </row>
    <row r="262" spans="1:7" ht="16.5" x14ac:dyDescent="0.3">
      <c r="A262" s="10" t="s">
        <v>5</v>
      </c>
      <c r="B262" s="2"/>
      <c r="C262" s="2"/>
      <c r="D262" s="32">
        <v>2023</v>
      </c>
      <c r="E262" s="5"/>
      <c r="F262" s="2"/>
      <c r="G262" s="32">
        <v>2022</v>
      </c>
    </row>
    <row r="263" spans="1:7" ht="16.5" x14ac:dyDescent="0.3">
      <c r="A263" s="10"/>
      <c r="B263" s="2"/>
      <c r="C263" s="2"/>
      <c r="D263" s="14"/>
      <c r="E263" s="5"/>
      <c r="F263" s="2"/>
      <c r="G263" s="14"/>
    </row>
    <row r="264" spans="1:7" ht="36.75" customHeight="1" x14ac:dyDescent="0.3">
      <c r="A264" s="15" t="s">
        <v>68</v>
      </c>
      <c r="B264" s="2"/>
      <c r="C264" s="2"/>
      <c r="D264" s="16">
        <v>260290.27</v>
      </c>
      <c r="E264" s="5"/>
      <c r="F264" s="2"/>
      <c r="G264" s="16">
        <v>260290.27</v>
      </c>
    </row>
    <row r="265" spans="1:7" ht="16.5" x14ac:dyDescent="0.3">
      <c r="A265" s="15" t="s">
        <v>69</v>
      </c>
      <c r="B265" s="2"/>
      <c r="C265" s="2"/>
      <c r="D265" s="16">
        <v>1895300</v>
      </c>
      <c r="E265" s="5"/>
      <c r="F265" s="2"/>
      <c r="G265" s="16">
        <v>1895300</v>
      </c>
    </row>
    <row r="266" spans="1:7" ht="21.75" customHeight="1" x14ac:dyDescent="0.3">
      <c r="A266" s="15" t="s">
        <v>70</v>
      </c>
      <c r="B266" s="2"/>
      <c r="C266" s="2"/>
      <c r="D266" s="18">
        <v>463100</v>
      </c>
      <c r="E266" s="5"/>
      <c r="F266" s="2"/>
      <c r="G266" s="18">
        <v>463100</v>
      </c>
    </row>
    <row r="267" spans="1:7" ht="21.75" customHeight="1" thickBot="1" x14ac:dyDescent="0.35">
      <c r="A267" s="10" t="s">
        <v>18</v>
      </c>
      <c r="B267" s="2"/>
      <c r="C267" s="2"/>
      <c r="D267" s="23">
        <f>SUM(D264:D266)</f>
        <v>2618690.27</v>
      </c>
      <c r="E267" s="5"/>
      <c r="F267" s="2"/>
      <c r="G267" s="42">
        <f>G265+G266+G264</f>
        <v>2618690.27</v>
      </c>
    </row>
    <row r="268" spans="1:7" ht="15.75" thickTop="1" x14ac:dyDescent="0.3"/>
    <row r="298" spans="1:12" ht="16.5" x14ac:dyDescent="0.3">
      <c r="A298" s="1" t="s">
        <v>71</v>
      </c>
      <c r="B298" s="1"/>
      <c r="C298" s="1"/>
      <c r="D298" s="1"/>
      <c r="E298" s="1"/>
    </row>
    <row r="299" spans="1:12" ht="16.5" x14ac:dyDescent="0.3">
      <c r="A299" s="4" t="s">
        <v>1</v>
      </c>
      <c r="B299" s="4"/>
      <c r="C299" s="4"/>
      <c r="D299" s="4"/>
      <c r="E299" s="4"/>
    </row>
    <row r="300" spans="1:12" ht="16.5" x14ac:dyDescent="0.3">
      <c r="A300" s="4" t="s">
        <v>2</v>
      </c>
      <c r="B300" s="4"/>
      <c r="C300" s="4"/>
      <c r="D300" s="4"/>
      <c r="E300" s="4"/>
      <c r="I300" s="9"/>
      <c r="J300" s="9"/>
      <c r="K300" s="9"/>
      <c r="L300" s="9"/>
    </row>
    <row r="301" spans="1:12" x14ac:dyDescent="0.3">
      <c r="A301" s="31"/>
      <c r="B301" s="31"/>
      <c r="C301" s="31"/>
      <c r="D301" s="31"/>
      <c r="E301" s="31"/>
      <c r="I301" s="9"/>
      <c r="J301" s="9"/>
      <c r="K301" s="9"/>
      <c r="L301" s="9"/>
    </row>
    <row r="302" spans="1:12" ht="16.5" x14ac:dyDescent="0.3">
      <c r="A302" s="6" t="s">
        <v>72</v>
      </c>
      <c r="B302" s="49"/>
      <c r="C302" s="49"/>
      <c r="E302" s="3"/>
      <c r="I302" s="9"/>
      <c r="J302" s="9"/>
      <c r="K302" s="9"/>
      <c r="L302" s="9"/>
    </row>
    <row r="303" spans="1:12" x14ac:dyDescent="0.3">
      <c r="A303" s="50"/>
      <c r="B303" s="49"/>
      <c r="C303" s="49"/>
      <c r="E303" s="3"/>
      <c r="I303" s="9"/>
      <c r="J303" s="9"/>
      <c r="K303" s="9"/>
      <c r="L303" s="9"/>
    </row>
    <row r="304" spans="1:12" ht="15" customHeight="1" x14ac:dyDescent="0.3">
      <c r="A304" s="51" t="s">
        <v>73</v>
      </c>
      <c r="B304" s="51"/>
      <c r="C304" s="51"/>
      <c r="D304" s="51"/>
      <c r="E304" s="51"/>
      <c r="F304" s="51"/>
      <c r="G304" s="51"/>
      <c r="H304" s="51"/>
      <c r="I304" s="9"/>
      <c r="J304" s="9"/>
      <c r="K304" s="9"/>
      <c r="L304" s="9"/>
    </row>
    <row r="305" spans="1:16" ht="15" customHeight="1" x14ac:dyDescent="0.3">
      <c r="A305" s="51"/>
      <c r="B305" s="51"/>
      <c r="C305" s="51"/>
      <c r="D305" s="51"/>
      <c r="E305" s="51"/>
      <c r="F305" s="51"/>
      <c r="G305" s="51"/>
      <c r="H305" s="51"/>
      <c r="I305" s="9"/>
      <c r="J305" s="9"/>
      <c r="K305" s="9"/>
      <c r="L305" s="9"/>
    </row>
    <row r="306" spans="1:16" ht="15" customHeight="1" x14ac:dyDescent="0.3">
      <c r="A306" s="51"/>
      <c r="B306" s="51"/>
      <c r="C306" s="51"/>
      <c r="D306" s="51"/>
      <c r="E306" s="51"/>
      <c r="F306" s="51"/>
      <c r="G306" s="51"/>
      <c r="H306" s="51"/>
      <c r="I306" s="9"/>
      <c r="J306" s="9"/>
      <c r="K306" s="9"/>
      <c r="L306" s="9"/>
    </row>
    <row r="307" spans="1:16" ht="15" customHeight="1" x14ac:dyDescent="0.3">
      <c r="A307" s="51"/>
      <c r="B307" s="51"/>
      <c r="C307" s="51"/>
      <c r="D307" s="51"/>
      <c r="E307" s="51"/>
      <c r="F307" s="51"/>
      <c r="G307" s="51"/>
      <c r="H307" s="51"/>
      <c r="I307" s="9"/>
      <c r="J307" s="9"/>
      <c r="K307" s="9"/>
      <c r="L307" s="9"/>
    </row>
    <row r="308" spans="1:16" ht="14.25" customHeight="1" x14ac:dyDescent="0.3">
      <c r="A308" s="51"/>
      <c r="B308" s="51"/>
      <c r="C308" s="51"/>
      <c r="D308" s="51"/>
      <c r="E308" s="51"/>
      <c r="F308" s="51"/>
      <c r="G308" s="51"/>
      <c r="H308" s="51"/>
      <c r="I308" s="9"/>
      <c r="J308" s="9"/>
      <c r="K308" s="9"/>
      <c r="L308" s="9"/>
    </row>
    <row r="309" spans="1:16" x14ac:dyDescent="0.3">
      <c r="A309" s="49"/>
      <c r="B309" s="49"/>
      <c r="C309" s="49"/>
      <c r="E309" s="3"/>
      <c r="I309" s="9"/>
      <c r="J309" s="9"/>
      <c r="K309" s="9"/>
      <c r="L309" s="9"/>
    </row>
    <row r="310" spans="1:16" ht="16.5" x14ac:dyDescent="0.3">
      <c r="A310" s="46" t="s">
        <v>74</v>
      </c>
      <c r="B310" s="49"/>
      <c r="C310" s="49"/>
      <c r="D310" s="49"/>
      <c r="E310" s="3"/>
      <c r="I310" s="9"/>
      <c r="J310" s="9"/>
      <c r="K310" s="9"/>
      <c r="L310" s="9"/>
    </row>
    <row r="311" spans="1:16" ht="15" customHeight="1" x14ac:dyDescent="0.3">
      <c r="A311" s="51" t="s">
        <v>75</v>
      </c>
      <c r="B311" s="51"/>
      <c r="C311" s="51"/>
      <c r="D311" s="51"/>
      <c r="E311" s="51"/>
      <c r="F311" s="51"/>
      <c r="G311" s="51"/>
      <c r="H311" s="51"/>
      <c r="I311" s="9"/>
      <c r="J311" s="9"/>
      <c r="K311" s="9"/>
      <c r="L311" s="9"/>
    </row>
    <row r="312" spans="1:16" ht="15" customHeight="1" x14ac:dyDescent="0.3">
      <c r="A312" s="51"/>
      <c r="B312" s="51"/>
      <c r="C312" s="51"/>
      <c r="D312" s="51"/>
      <c r="E312" s="51"/>
      <c r="F312" s="51"/>
      <c r="G312" s="51"/>
      <c r="H312" s="51"/>
      <c r="I312" s="9"/>
      <c r="J312" s="9"/>
      <c r="K312" s="9"/>
      <c r="L312" s="9"/>
    </row>
    <row r="313" spans="1:16" ht="15" customHeight="1" x14ac:dyDescent="0.3">
      <c r="A313" s="51"/>
      <c r="B313" s="51"/>
      <c r="C313" s="51"/>
      <c r="D313" s="51"/>
      <c r="E313" s="51"/>
      <c r="F313" s="51"/>
      <c r="G313" s="51"/>
      <c r="H313" s="51"/>
      <c r="I313" s="9"/>
      <c r="J313" s="9"/>
      <c r="K313" s="9"/>
      <c r="L313" s="9"/>
    </row>
    <row r="314" spans="1:16" ht="21.75" customHeight="1" x14ac:dyDescent="0.3">
      <c r="A314" s="51"/>
      <c r="B314" s="51"/>
      <c r="C314" s="51"/>
      <c r="D314" s="51"/>
      <c r="E314" s="51"/>
      <c r="F314" s="51"/>
      <c r="G314" s="51"/>
      <c r="H314" s="51"/>
    </row>
    <row r="315" spans="1:16" x14ac:dyDescent="0.3">
      <c r="J315" s="52"/>
    </row>
    <row r="317" spans="1:16" ht="27" x14ac:dyDescent="0.3">
      <c r="A317" s="53">
        <v>2023</v>
      </c>
      <c r="B317" s="54" t="s">
        <v>76</v>
      </c>
      <c r="D317" s="54" t="s">
        <v>77</v>
      </c>
      <c r="G317" s="54" t="s">
        <v>78</v>
      </c>
      <c r="H317" s="54" t="s">
        <v>79</v>
      </c>
      <c r="I317" s="54" t="s">
        <v>80</v>
      </c>
      <c r="J317" s="54" t="s">
        <v>81</v>
      </c>
      <c r="K317" s="54" t="s">
        <v>82</v>
      </c>
      <c r="L317" s="54" t="s">
        <v>18</v>
      </c>
    </row>
    <row r="318" spans="1:16" x14ac:dyDescent="0.3">
      <c r="A318" s="55" t="s">
        <v>83</v>
      </c>
      <c r="B318" s="56">
        <f>78016200+6192000+22051200</f>
        <v>106259400</v>
      </c>
      <c r="D318" s="56">
        <v>158152792.88999999</v>
      </c>
      <c r="G318" s="56">
        <v>37017196.890000001</v>
      </c>
      <c r="H318" s="56">
        <v>70917585.799999997</v>
      </c>
      <c r="I318" s="56">
        <v>109405264.56</v>
      </c>
      <c r="J318" s="56">
        <v>1116447.31</v>
      </c>
      <c r="K318" s="56">
        <v>172315872.59999999</v>
      </c>
      <c r="L318" s="57">
        <f>SUM(B318:K318)</f>
        <v>655184560.04999995</v>
      </c>
      <c r="P318" s="58"/>
    </row>
    <row r="319" spans="1:16" x14ac:dyDescent="0.3">
      <c r="A319" s="59" t="s">
        <v>84</v>
      </c>
      <c r="B319" s="60"/>
      <c r="D319" s="60"/>
      <c r="G319" s="60">
        <v>1920772.41</v>
      </c>
      <c r="H319" s="60">
        <v>359956.89</v>
      </c>
      <c r="I319" s="60">
        <v>114719.6</v>
      </c>
      <c r="J319" s="60">
        <v>61737.599999999999</v>
      </c>
      <c r="K319" s="60"/>
      <c r="L319" s="61">
        <v>2457240.52</v>
      </c>
      <c r="O319" s="62"/>
      <c r="P319" s="63"/>
    </row>
    <row r="320" spans="1:16" x14ac:dyDescent="0.3">
      <c r="A320" s="59" t="s">
        <v>85</v>
      </c>
      <c r="B320" s="60"/>
      <c r="D320" s="60"/>
      <c r="G320" s="60"/>
      <c r="H320" s="60">
        <v>54.02</v>
      </c>
      <c r="I320" s="60"/>
      <c r="J320" s="60"/>
      <c r="K320" s="60"/>
      <c r="L320" s="61"/>
      <c r="O320" s="62"/>
      <c r="P320" s="63"/>
    </row>
    <row r="321" spans="1:15" x14ac:dyDescent="0.3">
      <c r="A321" s="55" t="s">
        <v>86</v>
      </c>
      <c r="B321" s="56">
        <v>106259400</v>
      </c>
      <c r="D321" s="56">
        <v>158152792.88999999</v>
      </c>
      <c r="G321" s="56">
        <f>37017196.89+G319</f>
        <v>38937969.299999997</v>
      </c>
      <c r="H321" s="56">
        <f>SUM(H318:H320)</f>
        <v>71277596.709999993</v>
      </c>
      <c r="I321" s="56">
        <f>SUM(I318:I319)</f>
        <v>109519984.16</v>
      </c>
      <c r="J321" s="56">
        <f>SUM(J318:J319)</f>
        <v>1178184.9100000001</v>
      </c>
      <c r="K321" s="56">
        <v>172315872.59999999</v>
      </c>
      <c r="L321" s="56">
        <f>SUM(L318:L319)</f>
        <v>657641800.56999993</v>
      </c>
    </row>
    <row r="322" spans="1:15" x14ac:dyDescent="0.3">
      <c r="A322" s="55"/>
      <c r="B322" s="56"/>
      <c r="D322" s="56"/>
      <c r="G322" s="56"/>
      <c r="H322" s="56"/>
      <c r="I322" s="56"/>
      <c r="J322" s="56"/>
      <c r="K322" s="56"/>
      <c r="L322" s="56"/>
    </row>
    <row r="323" spans="1:15" x14ac:dyDescent="0.3">
      <c r="A323" s="55" t="s">
        <v>87</v>
      </c>
      <c r="B323" s="56"/>
      <c r="C323" s="25"/>
      <c r="D323" s="56">
        <v>-42856001.520000003</v>
      </c>
      <c r="E323" s="64"/>
      <c r="F323" s="25"/>
      <c r="G323" s="56">
        <v>-27574265.300000001</v>
      </c>
      <c r="H323" s="56">
        <v>-64564033.329999998</v>
      </c>
      <c r="I323" s="56">
        <v>-95469830.030000001</v>
      </c>
      <c r="J323" s="56">
        <v>-19618.64</v>
      </c>
      <c r="K323" s="56"/>
      <c r="L323" s="56">
        <f>+D323+G323+H323+I323+J323</f>
        <v>-230483748.81999999</v>
      </c>
    </row>
    <row r="324" spans="1:15" x14ac:dyDescent="0.3">
      <c r="A324" s="59" t="s">
        <v>88</v>
      </c>
      <c r="B324" s="60"/>
      <c r="D324" s="60">
        <v>-3004100.4</v>
      </c>
      <c r="G324" s="60">
        <v>-2852326.57</v>
      </c>
      <c r="H324" s="60">
        <v>-2148440.64</v>
      </c>
      <c r="I324" s="60">
        <v>-9304259.0700000003</v>
      </c>
      <c r="J324" s="60">
        <v>-25202.84</v>
      </c>
      <c r="K324" s="60"/>
      <c r="L324" s="60">
        <f>+D324+G324+H324+I324+J324</f>
        <v>-17334329.52</v>
      </c>
    </row>
    <row r="325" spans="1:15" x14ac:dyDescent="0.3">
      <c r="A325" s="59" t="s">
        <v>85</v>
      </c>
      <c r="B325" s="60"/>
      <c r="D325" s="60"/>
      <c r="G325" s="60"/>
      <c r="H325" s="60">
        <v>5.97</v>
      </c>
      <c r="I325" s="60"/>
      <c r="J325" s="60"/>
      <c r="K325" s="60"/>
      <c r="L325" s="60">
        <v>5.97</v>
      </c>
    </row>
    <row r="326" spans="1:15" x14ac:dyDescent="0.3">
      <c r="A326" s="55" t="s">
        <v>86</v>
      </c>
      <c r="B326" s="56"/>
      <c r="D326" s="56">
        <f>SUM(D323:D324)</f>
        <v>-45860101.920000002</v>
      </c>
      <c r="E326" s="64"/>
      <c r="F326" s="25"/>
      <c r="G326" s="56">
        <v>-2852326.57</v>
      </c>
      <c r="H326" s="56">
        <f>SUM(H323:H325)</f>
        <v>-66712468</v>
      </c>
      <c r="I326" s="56">
        <f>SUM(I323:I324)</f>
        <v>-104774089.09999999</v>
      </c>
      <c r="J326" s="56">
        <f>SUM(J323:J324)</f>
        <v>-44821.479999999996</v>
      </c>
      <c r="K326" s="56"/>
      <c r="L326" s="56">
        <f>SUM(D326:K326)</f>
        <v>-220243807.06999999</v>
      </c>
      <c r="O326" s="17"/>
    </row>
    <row r="327" spans="1:15" x14ac:dyDescent="0.3">
      <c r="A327" s="55" t="s">
        <v>89</v>
      </c>
      <c r="B327" s="56">
        <f>SUM(B321:B324)</f>
        <v>106259400</v>
      </c>
      <c r="D327" s="56">
        <f>SUM(D321+D326)</f>
        <v>112292690.96999998</v>
      </c>
      <c r="G327" s="56">
        <f>SUM(G321:G324)</f>
        <v>8511377.429999996</v>
      </c>
      <c r="H327" s="56">
        <f>SUM(H321:H325)</f>
        <v>4565128.7099999944</v>
      </c>
      <c r="I327" s="56">
        <f>SUM(I321:I324)</f>
        <v>4745895.0599999949</v>
      </c>
      <c r="J327" s="56">
        <f t="shared" ref="J327:K327" si="0">SUM(J321:J324)</f>
        <v>1133363.4300000002</v>
      </c>
      <c r="K327" s="56">
        <f t="shared" si="0"/>
        <v>172315872.59999999</v>
      </c>
      <c r="L327" s="56">
        <f>SUM(L321:L325)</f>
        <v>409823728.19999999</v>
      </c>
    </row>
    <row r="328" spans="1:15" x14ac:dyDescent="0.3">
      <c r="A328" s="59"/>
      <c r="B328" s="65"/>
      <c r="D328" s="65"/>
      <c r="H328" s="65"/>
      <c r="I328" s="66"/>
      <c r="J328" s="66"/>
      <c r="K328" s="17"/>
      <c r="O328" s="17"/>
    </row>
    <row r="329" spans="1:15" x14ac:dyDescent="0.3">
      <c r="A329" s="59"/>
      <c r="B329" s="65"/>
      <c r="D329" s="65"/>
      <c r="H329" s="65"/>
      <c r="I329" s="66"/>
      <c r="J329" s="66"/>
      <c r="K329" s="17"/>
      <c r="O329" s="17"/>
    </row>
    <row r="330" spans="1:15" ht="27" x14ac:dyDescent="0.3">
      <c r="A330" s="53">
        <v>2022</v>
      </c>
      <c r="B330" s="54" t="s">
        <v>76</v>
      </c>
      <c r="D330" s="54" t="s">
        <v>77</v>
      </c>
      <c r="G330" s="54" t="s">
        <v>78</v>
      </c>
      <c r="H330" s="54" t="s">
        <v>79</v>
      </c>
      <c r="I330" s="54" t="s">
        <v>80</v>
      </c>
      <c r="J330" s="54" t="s">
        <v>81</v>
      </c>
      <c r="K330" s="54" t="s">
        <v>82</v>
      </c>
      <c r="L330" s="54" t="s">
        <v>18</v>
      </c>
    </row>
    <row r="331" spans="1:15" x14ac:dyDescent="0.3">
      <c r="A331" s="55" t="s">
        <v>83</v>
      </c>
      <c r="B331" s="56">
        <f>78016200+6192000+22051200</f>
        <v>106259400</v>
      </c>
      <c r="D331" s="56">
        <v>158152792.88999999</v>
      </c>
      <c r="G331" s="56">
        <v>31318842.48</v>
      </c>
      <c r="H331" s="56">
        <v>67504106.799999997</v>
      </c>
      <c r="I331" s="56">
        <v>109405264.56</v>
      </c>
      <c r="J331" s="56">
        <v>12397.08</v>
      </c>
      <c r="K331" s="56">
        <v>172315872.59999999</v>
      </c>
      <c r="L331" s="57">
        <f>SUM(B331:K331)</f>
        <v>644968676.40999997</v>
      </c>
    </row>
    <row r="332" spans="1:15" x14ac:dyDescent="0.3">
      <c r="A332" s="59" t="s">
        <v>84</v>
      </c>
      <c r="B332" s="60"/>
      <c r="D332" s="60"/>
      <c r="G332" s="60">
        <v>5933619.8799999999</v>
      </c>
      <c r="H332" s="60">
        <v>3413479</v>
      </c>
      <c r="I332" s="60"/>
      <c r="J332" s="60">
        <v>1104050.23</v>
      </c>
      <c r="K332" s="60"/>
      <c r="L332" s="61">
        <f>+G332+H332+J332</f>
        <v>10451149.109999999</v>
      </c>
    </row>
    <row r="333" spans="1:15" x14ac:dyDescent="0.3">
      <c r="A333" s="59" t="s">
        <v>90</v>
      </c>
      <c r="B333" s="60"/>
      <c r="D333" s="60"/>
      <c r="G333" s="60">
        <v>-235265.47</v>
      </c>
      <c r="H333" s="60"/>
      <c r="I333" s="60"/>
      <c r="J333" s="60"/>
      <c r="K333" s="60"/>
      <c r="L333" s="60">
        <v>-235265.47</v>
      </c>
    </row>
    <row r="334" spans="1:15" x14ac:dyDescent="0.3">
      <c r="A334" s="55" t="s">
        <v>86</v>
      </c>
      <c r="B334" s="56">
        <v>106259400</v>
      </c>
      <c r="D334" s="56">
        <v>158152792.88999999</v>
      </c>
      <c r="G334" s="56">
        <v>37017196.890000001</v>
      </c>
      <c r="H334" s="56">
        <v>70917585.799999997</v>
      </c>
      <c r="I334" s="56">
        <v>109405264.56</v>
      </c>
      <c r="J334" s="56">
        <v>1116447.31</v>
      </c>
      <c r="K334" s="56">
        <v>172315872.59999999</v>
      </c>
      <c r="L334" s="56">
        <f>SUM(B334:K334)</f>
        <v>655184560.04999995</v>
      </c>
    </row>
    <row r="335" spans="1:15" x14ac:dyDescent="0.3">
      <c r="A335" s="55"/>
      <c r="B335" s="56"/>
      <c r="D335" s="56"/>
      <c r="G335" s="56"/>
      <c r="H335" s="56"/>
      <c r="I335" s="56"/>
      <c r="J335" s="56"/>
      <c r="K335" s="56"/>
      <c r="L335" s="56"/>
    </row>
    <row r="336" spans="1:15" x14ac:dyDescent="0.3">
      <c r="A336" s="55" t="s">
        <v>87</v>
      </c>
      <c r="B336" s="56"/>
      <c r="C336" s="25"/>
      <c r="D336" s="56">
        <v>-39851901.119999997</v>
      </c>
      <c r="E336" s="64"/>
      <c r="F336" s="25"/>
      <c r="G336" s="56">
        <v>-24066182.989999998</v>
      </c>
      <c r="H336" s="56">
        <v>-62270513.979999997</v>
      </c>
      <c r="I336" s="56">
        <v>-82954473.609999999</v>
      </c>
      <c r="J336" s="56">
        <v>-1033</v>
      </c>
      <c r="K336" s="56"/>
      <c r="L336" s="56">
        <f>+D336+G336+H336+I336+J336</f>
        <v>-209144104.69999999</v>
      </c>
    </row>
    <row r="337" spans="1:12" x14ac:dyDescent="0.3">
      <c r="A337" s="59" t="s">
        <v>88</v>
      </c>
      <c r="B337" s="60"/>
      <c r="D337" s="60">
        <v>-3004100.4</v>
      </c>
      <c r="G337" s="60">
        <v>-3508082.31</v>
      </c>
      <c r="H337" s="60">
        <v>-2293519.35</v>
      </c>
      <c r="I337" s="60">
        <v>-12515356.42</v>
      </c>
      <c r="J337" s="60">
        <v>-18585.64</v>
      </c>
      <c r="K337" s="60"/>
      <c r="L337" s="60">
        <f>+D337+G337+H337+I337+J337</f>
        <v>-21339644.120000001</v>
      </c>
    </row>
    <row r="338" spans="1:12" x14ac:dyDescent="0.3">
      <c r="A338" s="55" t="s">
        <v>86</v>
      </c>
      <c r="B338" s="56"/>
      <c r="D338" s="56">
        <f>SUM(D336:D337)</f>
        <v>-42856001.519999996</v>
      </c>
      <c r="E338" s="64"/>
      <c r="F338" s="25"/>
      <c r="G338" s="56">
        <f>SUM(G336:G337)</f>
        <v>-27574265.299999997</v>
      </c>
      <c r="H338" s="56">
        <f>SUM(H336:H337)</f>
        <v>-64564033.329999998</v>
      </c>
      <c r="I338" s="56">
        <f>SUM(I336:I337)</f>
        <v>-95469830.030000001</v>
      </c>
      <c r="J338" s="56">
        <f>SUM(J336:J337)</f>
        <v>-19618.64</v>
      </c>
      <c r="K338" s="56"/>
      <c r="L338" s="56">
        <f>SUM(D338:K338)</f>
        <v>-230483748.81999996</v>
      </c>
    </row>
    <row r="339" spans="1:12" x14ac:dyDescent="0.3">
      <c r="A339" s="55" t="s">
        <v>91</v>
      </c>
      <c r="B339" s="56">
        <f>SUM(B334:B337)</f>
        <v>106259400</v>
      </c>
      <c r="D339" s="56">
        <f>SUM(D334+D338)</f>
        <v>115296791.36999999</v>
      </c>
      <c r="G339" s="56">
        <f>SUM(G334:G337)</f>
        <v>9442931.5900000017</v>
      </c>
      <c r="H339" s="56">
        <f t="shared" ref="H339:K339" si="1">SUM(H334:H337)</f>
        <v>6353552.4700000007</v>
      </c>
      <c r="I339" s="56">
        <f t="shared" si="1"/>
        <v>13935434.530000003</v>
      </c>
      <c r="J339" s="56">
        <f t="shared" si="1"/>
        <v>1096828.6700000002</v>
      </c>
      <c r="K339" s="56">
        <f t="shared" si="1"/>
        <v>172315872.59999999</v>
      </c>
      <c r="L339" s="56">
        <f>SUM(L334:L337)</f>
        <v>424700811.22999996</v>
      </c>
    </row>
    <row r="340" spans="1:12" ht="15.75" x14ac:dyDescent="0.3">
      <c r="A340" s="67"/>
      <c r="B340" s="68"/>
      <c r="D340" s="68"/>
      <c r="G340" s="68"/>
      <c r="H340" s="68"/>
      <c r="I340" s="68"/>
      <c r="J340" s="68"/>
      <c r="K340" s="68"/>
      <c r="L340" s="68"/>
    </row>
    <row r="341" spans="1:12" ht="15.75" x14ac:dyDescent="0.3">
      <c r="A341" s="67"/>
      <c r="B341" s="68"/>
      <c r="D341" s="68"/>
      <c r="G341" s="68"/>
      <c r="H341" s="68"/>
      <c r="I341" s="68"/>
      <c r="J341" s="68"/>
      <c r="K341" s="68"/>
      <c r="L341" s="68"/>
    </row>
    <row r="342" spans="1:12" ht="16.5" x14ac:dyDescent="0.3">
      <c r="A342" s="69" t="s">
        <v>19</v>
      </c>
      <c r="B342" s="68"/>
      <c r="D342" s="68"/>
      <c r="G342" s="68"/>
      <c r="H342" s="68"/>
      <c r="I342" s="68"/>
      <c r="J342" s="68"/>
      <c r="K342" s="68"/>
      <c r="L342" s="68"/>
    </row>
    <row r="343" spans="1:12" ht="30" customHeight="1" x14ac:dyDescent="0.3">
      <c r="A343" s="27" t="s">
        <v>92</v>
      </c>
      <c r="B343" s="27"/>
      <c r="C343" s="27"/>
      <c r="D343" s="27"/>
      <c r="E343" s="27"/>
      <c r="F343" s="27"/>
      <c r="G343" s="27"/>
      <c r="H343" s="27"/>
      <c r="I343" s="27"/>
      <c r="J343" s="27"/>
      <c r="K343" s="68"/>
      <c r="L343" s="68"/>
    </row>
    <row r="344" spans="1:12" ht="15.75" x14ac:dyDescent="0.3">
      <c r="A344" s="67"/>
      <c r="B344" s="68"/>
      <c r="D344" s="68"/>
      <c r="G344" s="68"/>
      <c r="H344" s="68"/>
      <c r="I344" s="68"/>
      <c r="J344" s="68"/>
      <c r="K344" s="68"/>
      <c r="L344" s="68"/>
    </row>
    <row r="345" spans="1:12" ht="15.75" x14ac:dyDescent="0.3">
      <c r="A345" s="67"/>
      <c r="B345" s="68"/>
      <c r="D345" s="68"/>
      <c r="G345" s="68"/>
      <c r="H345" s="68"/>
      <c r="I345" s="68"/>
      <c r="J345" s="68"/>
      <c r="K345" s="68"/>
      <c r="L345" s="68"/>
    </row>
    <row r="346" spans="1:12" ht="15.75" x14ac:dyDescent="0.3">
      <c r="A346" s="67"/>
      <c r="B346" s="68"/>
      <c r="D346" s="68"/>
      <c r="G346" s="68"/>
      <c r="H346" s="68"/>
      <c r="I346" s="68"/>
      <c r="J346" s="68"/>
      <c r="K346" s="68"/>
      <c r="L346" s="68"/>
    </row>
    <row r="350" spans="1:12" ht="16.5" x14ac:dyDescent="0.3">
      <c r="A350" s="1" t="s">
        <v>93</v>
      </c>
      <c r="B350" s="1"/>
      <c r="C350" s="1"/>
      <c r="D350" s="1"/>
      <c r="E350" s="1"/>
      <c r="F350" s="1"/>
      <c r="G350" s="2"/>
    </row>
    <row r="351" spans="1:12" ht="16.5" x14ac:dyDescent="0.3">
      <c r="A351" s="4" t="s">
        <v>1</v>
      </c>
      <c r="B351" s="4"/>
      <c r="C351" s="4"/>
      <c r="D351" s="4"/>
      <c r="E351" s="4"/>
      <c r="F351" s="4"/>
      <c r="G351" s="2"/>
    </row>
    <row r="352" spans="1:12" ht="16.5" x14ac:dyDescent="0.3">
      <c r="A352" s="4" t="s">
        <v>2</v>
      </c>
      <c r="B352" s="4"/>
      <c r="C352" s="4"/>
      <c r="D352" s="4"/>
      <c r="E352" s="4"/>
      <c r="F352" s="4"/>
      <c r="G352" s="2"/>
    </row>
    <row r="353" spans="1:7" ht="16.5" x14ac:dyDescent="0.3">
      <c r="A353" s="35"/>
      <c r="B353" s="35"/>
      <c r="C353" s="35"/>
      <c r="D353" s="35"/>
      <c r="E353" s="35"/>
      <c r="F353" s="35"/>
      <c r="G353" s="2"/>
    </row>
    <row r="354" spans="1:7" ht="16.5" x14ac:dyDescent="0.3">
      <c r="A354" s="35"/>
      <c r="B354" s="35"/>
      <c r="C354" s="35"/>
      <c r="D354" s="35"/>
      <c r="E354" s="35"/>
      <c r="F354" s="35"/>
      <c r="G354" s="2"/>
    </row>
    <row r="355" spans="1:7" ht="16.5" x14ac:dyDescent="0.3">
      <c r="A355" s="35"/>
      <c r="B355" s="35"/>
      <c r="C355" s="35"/>
      <c r="D355" s="35"/>
      <c r="E355" s="35"/>
      <c r="F355" s="35"/>
      <c r="G355" s="2"/>
    </row>
    <row r="356" spans="1:7" ht="16.5" x14ac:dyDescent="0.3">
      <c r="A356" s="6" t="s">
        <v>94</v>
      </c>
      <c r="B356" s="14"/>
      <c r="C356" s="14"/>
      <c r="D356" s="14"/>
      <c r="E356" s="2"/>
      <c r="F356" s="2"/>
      <c r="G356" s="2"/>
    </row>
    <row r="357" spans="1:7" ht="16.5" x14ac:dyDescent="0.3">
      <c r="A357" s="6"/>
      <c r="B357" s="14"/>
      <c r="C357" s="14"/>
      <c r="D357" s="14"/>
      <c r="E357" s="2"/>
      <c r="F357" s="2"/>
      <c r="G357" s="2"/>
    </row>
    <row r="358" spans="1:7" ht="15" customHeight="1" x14ac:dyDescent="0.3">
      <c r="A358" s="51" t="s">
        <v>95</v>
      </c>
      <c r="B358" s="51"/>
      <c r="C358" s="51"/>
      <c r="D358" s="51"/>
      <c r="E358" s="51"/>
      <c r="F358" s="51"/>
      <c r="G358" s="51"/>
    </row>
    <row r="359" spans="1:7" ht="27.75" customHeight="1" x14ac:dyDescent="0.3">
      <c r="A359" s="51"/>
      <c r="B359" s="51"/>
      <c r="C359" s="51"/>
      <c r="D359" s="51"/>
      <c r="E359" s="51"/>
      <c r="F359" s="51"/>
      <c r="G359" s="51"/>
    </row>
    <row r="360" spans="1:7" ht="16.5" x14ac:dyDescent="0.3">
      <c r="A360" s="2"/>
      <c r="B360" s="2"/>
      <c r="C360" s="2"/>
      <c r="D360" s="2"/>
      <c r="E360" s="5"/>
      <c r="F360" s="2"/>
      <c r="G360" s="2"/>
    </row>
    <row r="361" spans="1:7" ht="16.5" x14ac:dyDescent="0.3">
      <c r="A361" s="10" t="s">
        <v>5</v>
      </c>
      <c r="B361" s="2"/>
      <c r="C361" s="2"/>
      <c r="D361" s="13">
        <v>2023</v>
      </c>
      <c r="E361" s="5"/>
      <c r="F361" s="2"/>
      <c r="G361" s="13">
        <v>2022</v>
      </c>
    </row>
    <row r="362" spans="1:7" ht="16.5" x14ac:dyDescent="0.3">
      <c r="A362" s="10"/>
      <c r="B362" s="2"/>
      <c r="C362" s="2"/>
      <c r="D362" s="14"/>
      <c r="E362" s="5"/>
      <c r="F362" s="2"/>
      <c r="G362" s="14"/>
    </row>
    <row r="363" spans="1:7" ht="16.5" x14ac:dyDescent="0.3">
      <c r="A363" s="15" t="s">
        <v>96</v>
      </c>
      <c r="B363" s="2"/>
      <c r="C363" s="2"/>
      <c r="D363" s="16"/>
      <c r="E363" s="5"/>
      <c r="F363" s="2"/>
      <c r="G363" s="16">
        <v>230600</v>
      </c>
    </row>
    <row r="364" spans="1:7" ht="16.5" x14ac:dyDescent="0.3">
      <c r="A364" s="15"/>
      <c r="B364" s="2"/>
      <c r="C364" s="2"/>
      <c r="D364" s="16"/>
      <c r="E364" s="5"/>
      <c r="F364" s="2"/>
      <c r="G364" s="16"/>
    </row>
    <row r="365" spans="1:7" ht="16.5" x14ac:dyDescent="0.3">
      <c r="A365" s="15" t="s">
        <v>97</v>
      </c>
      <c r="B365" s="2"/>
      <c r="C365" s="2"/>
      <c r="D365" s="18"/>
      <c r="E365" s="5"/>
      <c r="F365" s="2"/>
      <c r="G365" s="18">
        <v>67834</v>
      </c>
    </row>
    <row r="366" spans="1:7" ht="16.5" x14ac:dyDescent="0.3">
      <c r="A366" s="15"/>
      <c r="B366" s="2"/>
      <c r="C366" s="2"/>
      <c r="D366" s="16"/>
      <c r="E366" s="5"/>
      <c r="F366" s="2"/>
      <c r="G366" s="38"/>
    </row>
    <row r="367" spans="1:7" ht="16.5" x14ac:dyDescent="0.3">
      <c r="A367" s="15"/>
      <c r="B367" s="2"/>
      <c r="C367" s="2"/>
      <c r="D367" s="16"/>
      <c r="E367" s="5"/>
      <c r="F367" s="2"/>
      <c r="G367" s="38"/>
    </row>
    <row r="368" spans="1:7" ht="17.25" thickBot="1" x14ac:dyDescent="0.35">
      <c r="A368" s="10" t="s">
        <v>18</v>
      </c>
      <c r="B368" s="2"/>
      <c r="C368" s="2"/>
      <c r="D368" s="23">
        <f>D363+D365</f>
        <v>0</v>
      </c>
      <c r="E368" s="5"/>
      <c r="F368" s="2"/>
      <c r="G368" s="42">
        <f>G363+G365</f>
        <v>298434</v>
      </c>
    </row>
    <row r="369" spans="1:7" ht="15.75" thickTop="1" x14ac:dyDescent="0.3"/>
    <row r="379" spans="1:7" ht="16.5" x14ac:dyDescent="0.3">
      <c r="A379" s="1" t="s">
        <v>98</v>
      </c>
      <c r="B379" s="1"/>
      <c r="C379" s="1"/>
      <c r="D379" s="1"/>
      <c r="E379" s="1"/>
      <c r="F379" s="1"/>
      <c r="G379" s="2"/>
    </row>
    <row r="380" spans="1:7" ht="16.5" x14ac:dyDescent="0.3">
      <c r="A380" s="4" t="s">
        <v>1</v>
      </c>
      <c r="B380" s="4"/>
      <c r="C380" s="4"/>
      <c r="D380" s="4"/>
      <c r="E380" s="4"/>
      <c r="F380" s="4"/>
      <c r="G380" s="2"/>
    </row>
    <row r="381" spans="1:7" ht="16.5" x14ac:dyDescent="0.3">
      <c r="A381" s="4" t="s">
        <v>2</v>
      </c>
      <c r="B381" s="4"/>
      <c r="C381" s="4"/>
      <c r="D381" s="4"/>
      <c r="E381" s="4"/>
      <c r="F381" s="4"/>
      <c r="G381" s="2"/>
    </row>
    <row r="382" spans="1:7" ht="16.5" x14ac:dyDescent="0.3">
      <c r="A382" s="35"/>
      <c r="B382" s="35"/>
      <c r="C382" s="35"/>
      <c r="D382" s="35"/>
      <c r="E382" s="35"/>
      <c r="F382" s="35"/>
      <c r="G382" s="2"/>
    </row>
    <row r="383" spans="1:7" ht="16.5" x14ac:dyDescent="0.3">
      <c r="A383" s="35"/>
      <c r="B383" s="35"/>
      <c r="C383" s="35"/>
      <c r="D383" s="35"/>
      <c r="E383" s="35"/>
      <c r="F383" s="35"/>
      <c r="G383" s="2"/>
    </row>
    <row r="384" spans="1:7" ht="16.5" x14ac:dyDescent="0.3">
      <c r="A384" s="6" t="s">
        <v>99</v>
      </c>
      <c r="B384" s="14"/>
      <c r="C384" s="14"/>
      <c r="D384" s="14"/>
      <c r="E384" s="2"/>
      <c r="F384" s="2"/>
      <c r="G384" s="2"/>
    </row>
    <row r="385" spans="1:12" ht="16.5" x14ac:dyDescent="0.3">
      <c r="A385" s="14"/>
      <c r="B385" s="14"/>
      <c r="C385" s="14"/>
      <c r="D385" s="14"/>
      <c r="E385" s="2"/>
      <c r="F385" s="2"/>
      <c r="G385" s="2"/>
    </row>
    <row r="386" spans="1:12" ht="15" customHeight="1" x14ac:dyDescent="0.3">
      <c r="A386" s="51" t="s">
        <v>100</v>
      </c>
      <c r="B386" s="51"/>
      <c r="C386" s="51"/>
      <c r="D386" s="51"/>
      <c r="E386" s="51"/>
      <c r="F386" s="51"/>
      <c r="G386" s="51"/>
    </row>
    <row r="387" spans="1:12" ht="15" customHeight="1" x14ac:dyDescent="0.3">
      <c r="A387" s="51"/>
      <c r="B387" s="51"/>
      <c r="C387" s="51"/>
      <c r="D387" s="51"/>
      <c r="E387" s="51"/>
      <c r="F387" s="51"/>
      <c r="G387" s="51"/>
    </row>
    <row r="388" spans="1:12" ht="15" customHeight="1" x14ac:dyDescent="0.3">
      <c r="A388" s="51"/>
      <c r="B388" s="51"/>
      <c r="C388" s="51"/>
      <c r="D388" s="51"/>
      <c r="E388" s="51"/>
      <c r="F388" s="51"/>
      <c r="G388" s="51"/>
    </row>
    <row r="389" spans="1:12" ht="15" customHeight="1" x14ac:dyDescent="0.3">
      <c r="A389" s="51"/>
      <c r="B389" s="51"/>
      <c r="C389" s="51"/>
      <c r="D389" s="51"/>
      <c r="E389" s="51"/>
      <c r="F389" s="51"/>
      <c r="G389" s="51"/>
    </row>
    <row r="390" spans="1:12" ht="82.5" customHeight="1" x14ac:dyDescent="0.3">
      <c r="A390" s="51"/>
      <c r="B390" s="51"/>
      <c r="C390" s="51"/>
      <c r="D390" s="51"/>
      <c r="E390" s="51"/>
      <c r="F390" s="51"/>
      <c r="G390" s="51"/>
    </row>
    <row r="391" spans="1:12" ht="16.5" x14ac:dyDescent="0.3">
      <c r="A391" s="2"/>
      <c r="B391" s="2"/>
      <c r="C391" s="2"/>
      <c r="D391" s="2"/>
      <c r="E391" s="5"/>
      <c r="F391" s="2"/>
      <c r="G391" s="2"/>
    </row>
    <row r="392" spans="1:12" ht="16.5" x14ac:dyDescent="0.3">
      <c r="A392" s="10" t="s">
        <v>5</v>
      </c>
      <c r="B392" s="2"/>
      <c r="C392" s="2"/>
      <c r="D392" s="32">
        <v>2023</v>
      </c>
      <c r="E392" s="5"/>
      <c r="F392" s="2"/>
      <c r="G392" s="32">
        <v>2022</v>
      </c>
    </row>
    <row r="393" spans="1:12" ht="16.5" x14ac:dyDescent="0.3">
      <c r="A393" s="10"/>
      <c r="B393" s="2"/>
      <c r="C393" s="2"/>
      <c r="D393" s="14"/>
      <c r="E393" s="5"/>
      <c r="F393" s="2"/>
      <c r="G393" s="14"/>
    </row>
    <row r="394" spans="1:12" ht="16.5" x14ac:dyDescent="0.3">
      <c r="A394" s="15" t="s">
        <v>101</v>
      </c>
      <c r="B394" s="2"/>
      <c r="C394" s="2"/>
      <c r="D394" s="70">
        <v>33268797.809999999</v>
      </c>
      <c r="E394" s="5"/>
      <c r="F394" s="2"/>
      <c r="G394" s="70">
        <v>66298582.049999997</v>
      </c>
      <c r="H394" s="17"/>
    </row>
    <row r="395" spans="1:12" ht="16.5" x14ac:dyDescent="0.3">
      <c r="A395" s="15" t="s">
        <v>102</v>
      </c>
      <c r="B395" s="2"/>
      <c r="C395" s="2"/>
      <c r="D395" s="16">
        <v>2230858.88</v>
      </c>
      <c r="E395" s="5"/>
      <c r="F395" s="2"/>
      <c r="G395" s="16">
        <v>1134857.81</v>
      </c>
      <c r="H395" s="17"/>
    </row>
    <row r="396" spans="1:12" ht="16.5" x14ac:dyDescent="0.3">
      <c r="A396" s="15" t="s">
        <v>103</v>
      </c>
      <c r="B396" s="2"/>
      <c r="C396" s="2"/>
      <c r="D396" s="16"/>
      <c r="E396" s="5"/>
      <c r="F396" s="2"/>
      <c r="G396" s="16">
        <v>3127187.11</v>
      </c>
      <c r="H396" s="17"/>
    </row>
    <row r="397" spans="1:12" ht="16.5" x14ac:dyDescent="0.3">
      <c r="A397" s="15" t="s">
        <v>104</v>
      </c>
      <c r="B397" s="2"/>
      <c r="C397" s="2"/>
      <c r="D397" s="16">
        <v>0</v>
      </c>
      <c r="E397" s="5"/>
      <c r="F397" s="2"/>
      <c r="G397" s="16"/>
      <c r="H397" s="17"/>
    </row>
    <row r="398" spans="1:12" ht="16.5" x14ac:dyDescent="0.3">
      <c r="A398" s="15"/>
      <c r="B398" s="2"/>
      <c r="C398" s="2"/>
      <c r="D398" s="16"/>
      <c r="E398" s="5"/>
      <c r="F398" s="2"/>
      <c r="G398" s="16"/>
      <c r="H398" s="17"/>
    </row>
    <row r="399" spans="1:12" ht="21" customHeight="1" thickBot="1" x14ac:dyDescent="0.35">
      <c r="A399" s="10" t="s">
        <v>18</v>
      </c>
      <c r="B399" s="2"/>
      <c r="C399" s="2"/>
      <c r="D399" s="23">
        <f>SUM(D393:D397)</f>
        <v>35499656.689999998</v>
      </c>
      <c r="E399" s="5"/>
      <c r="F399" s="2"/>
      <c r="G399" s="42">
        <f>SUM(G393:G396)</f>
        <v>70560626.969999999</v>
      </c>
      <c r="H399" s="17"/>
      <c r="J399" s="44"/>
      <c r="K399" s="9"/>
      <c r="L399" s="9"/>
    </row>
    <row r="400" spans="1:12" ht="21" customHeight="1" thickTop="1" x14ac:dyDescent="0.3">
      <c r="A400" s="10"/>
      <c r="B400" s="2"/>
      <c r="C400" s="2"/>
      <c r="D400" s="71"/>
      <c r="E400" s="5"/>
      <c r="F400" s="2"/>
      <c r="G400" s="72"/>
      <c r="H400" s="17"/>
      <c r="J400" s="44"/>
      <c r="K400" s="9"/>
      <c r="L400" s="9"/>
    </row>
    <row r="401" spans="1:12" ht="21" customHeight="1" x14ac:dyDescent="0.3">
      <c r="A401" s="10"/>
      <c r="B401" s="2"/>
      <c r="C401" s="2"/>
      <c r="D401" s="71"/>
      <c r="E401" s="5"/>
      <c r="F401" s="2"/>
      <c r="G401" s="72"/>
      <c r="H401" s="17"/>
      <c r="J401" s="44"/>
      <c r="K401" s="9"/>
      <c r="L401" s="9"/>
    </row>
    <row r="402" spans="1:12" ht="21" customHeight="1" x14ac:dyDescent="0.3">
      <c r="A402" s="10"/>
      <c r="B402" s="2"/>
      <c r="C402" s="2"/>
      <c r="D402" s="71"/>
      <c r="E402" s="5"/>
      <c r="F402" s="2"/>
      <c r="G402" s="72"/>
      <c r="H402" s="17"/>
      <c r="J402" s="44"/>
      <c r="K402" s="9"/>
      <c r="L402" s="9"/>
    </row>
    <row r="403" spans="1:12" ht="21" customHeight="1" x14ac:dyDescent="0.3">
      <c r="A403" s="10"/>
      <c r="B403" s="2"/>
      <c r="C403" s="2"/>
      <c r="D403" s="71"/>
      <c r="E403" s="5"/>
      <c r="F403" s="2"/>
      <c r="G403" s="72"/>
      <c r="H403" s="17"/>
      <c r="J403" s="44"/>
      <c r="K403" s="9"/>
      <c r="L403" s="9"/>
    </row>
    <row r="404" spans="1:12" ht="21" customHeight="1" x14ac:dyDescent="0.3">
      <c r="A404" s="10"/>
      <c r="B404" s="2"/>
      <c r="C404" s="2"/>
      <c r="D404" s="71"/>
      <c r="E404" s="5"/>
      <c r="F404" s="2"/>
      <c r="G404" s="72"/>
      <c r="H404" s="17"/>
      <c r="J404" s="44"/>
      <c r="K404" s="9"/>
      <c r="L404" s="9"/>
    </row>
    <row r="405" spans="1:12" ht="21" customHeight="1" x14ac:dyDescent="0.3">
      <c r="A405" s="10"/>
      <c r="B405" s="2"/>
      <c r="C405" s="2"/>
      <c r="D405" s="71"/>
      <c r="E405" s="5"/>
      <c r="F405" s="2"/>
      <c r="G405" s="72"/>
      <c r="H405" s="17"/>
      <c r="J405" s="44"/>
      <c r="K405" s="9"/>
      <c r="L405" s="9"/>
    </row>
    <row r="406" spans="1:12" ht="21" customHeight="1" x14ac:dyDescent="0.3">
      <c r="A406" s="10"/>
      <c r="B406" s="2"/>
      <c r="C406" s="2"/>
      <c r="D406" s="71"/>
      <c r="E406" s="5"/>
      <c r="F406" s="2"/>
      <c r="G406" s="72"/>
      <c r="H406" s="17"/>
      <c r="J406" s="44"/>
      <c r="K406" s="9"/>
      <c r="L406" s="9"/>
    </row>
    <row r="407" spans="1:12" ht="21" customHeight="1" x14ac:dyDescent="0.3">
      <c r="A407" s="10"/>
      <c r="B407" s="2"/>
      <c r="C407" s="2"/>
      <c r="D407" s="71"/>
      <c r="E407" s="5"/>
      <c r="F407" s="2"/>
      <c r="G407" s="72"/>
      <c r="H407" s="17"/>
      <c r="J407" s="44"/>
      <c r="K407" s="9"/>
      <c r="L407" s="9"/>
    </row>
    <row r="408" spans="1:12" ht="16.5" x14ac:dyDescent="0.3">
      <c r="A408" s="2"/>
      <c r="B408" s="2"/>
      <c r="C408" s="2"/>
      <c r="D408" s="2"/>
      <c r="E408" s="5"/>
      <c r="F408" s="2"/>
      <c r="G408" s="2"/>
      <c r="J408" s="9"/>
      <c r="K408" s="9"/>
      <c r="L408" s="9"/>
    </row>
    <row r="409" spans="1:12" ht="16.5" x14ac:dyDescent="0.3">
      <c r="A409" s="1" t="s">
        <v>105</v>
      </c>
      <c r="B409" s="1"/>
      <c r="C409" s="1"/>
      <c r="D409" s="1"/>
      <c r="E409" s="1"/>
      <c r="F409" s="1"/>
      <c r="G409" s="1"/>
      <c r="J409" s="9"/>
      <c r="K409" s="9"/>
      <c r="L409" s="9"/>
    </row>
    <row r="410" spans="1:12" ht="16.5" x14ac:dyDescent="0.3">
      <c r="A410" s="4" t="s">
        <v>1</v>
      </c>
      <c r="B410" s="4"/>
      <c r="C410" s="4"/>
      <c r="D410" s="4"/>
      <c r="E410" s="4"/>
      <c r="F410" s="4"/>
      <c r="G410" s="4"/>
      <c r="J410" s="9"/>
      <c r="K410" s="9"/>
      <c r="L410" s="9"/>
    </row>
    <row r="411" spans="1:12" ht="16.5" x14ac:dyDescent="0.3">
      <c r="A411" s="4" t="s">
        <v>2</v>
      </c>
      <c r="B411" s="4"/>
      <c r="C411" s="4"/>
      <c r="D411" s="4"/>
      <c r="E411" s="4"/>
      <c r="F411" s="4"/>
      <c r="G411" s="4"/>
      <c r="J411" s="9"/>
      <c r="K411" s="9"/>
      <c r="L411" s="9"/>
    </row>
    <row r="412" spans="1:12" x14ac:dyDescent="0.3">
      <c r="G412" s="63"/>
      <c r="J412" s="9"/>
      <c r="K412" s="9"/>
      <c r="L412" s="9"/>
    </row>
    <row r="413" spans="1:12" ht="16.5" x14ac:dyDescent="0.3">
      <c r="A413" s="6" t="s">
        <v>106</v>
      </c>
      <c r="J413" s="9"/>
      <c r="K413" s="9"/>
      <c r="L413" s="9"/>
    </row>
    <row r="414" spans="1:12" x14ac:dyDescent="0.3">
      <c r="J414" s="9"/>
      <c r="K414" s="9"/>
      <c r="L414" s="9"/>
    </row>
    <row r="415" spans="1:12" x14ac:dyDescent="0.3">
      <c r="A415" s="51" t="s">
        <v>107</v>
      </c>
      <c r="B415" s="51"/>
      <c r="C415" s="51"/>
      <c r="D415" s="51"/>
      <c r="E415" s="51"/>
      <c r="F415" s="51"/>
      <c r="G415" s="51"/>
      <c r="J415" s="9"/>
      <c r="K415" s="9"/>
      <c r="L415" s="9"/>
    </row>
    <row r="416" spans="1:12" x14ac:dyDescent="0.3">
      <c r="A416" s="51"/>
      <c r="B416" s="51"/>
      <c r="C416" s="51"/>
      <c r="D416" s="51"/>
      <c r="E416" s="51"/>
      <c r="F416" s="51"/>
      <c r="G416" s="51"/>
      <c r="J416" s="9"/>
      <c r="K416" s="9"/>
      <c r="L416" s="9"/>
    </row>
    <row r="417" spans="1:12" x14ac:dyDescent="0.3">
      <c r="A417" s="51"/>
      <c r="B417" s="51"/>
      <c r="C417" s="51"/>
      <c r="D417" s="51"/>
      <c r="E417" s="51"/>
      <c r="F417" s="51"/>
      <c r="G417" s="51"/>
      <c r="J417" s="9"/>
      <c r="K417" s="9"/>
      <c r="L417" s="9"/>
    </row>
    <row r="418" spans="1:12" ht="33" customHeight="1" x14ac:dyDescent="0.3">
      <c r="A418" s="51"/>
      <c r="B418" s="51"/>
      <c r="C418" s="51"/>
      <c r="D418" s="51"/>
      <c r="E418" s="51"/>
      <c r="F418" s="51"/>
      <c r="G418" s="51"/>
      <c r="J418" s="9"/>
      <c r="K418" s="9"/>
      <c r="L418" s="9"/>
    </row>
    <row r="419" spans="1:12" ht="31.5" customHeight="1" x14ac:dyDescent="0.3">
      <c r="A419" s="51"/>
      <c r="B419" s="51"/>
      <c r="C419" s="51"/>
      <c r="D419" s="51"/>
      <c r="E419" s="51"/>
      <c r="F419" s="51"/>
      <c r="G419" s="51"/>
    </row>
    <row r="420" spans="1:12" ht="9.75" customHeight="1" x14ac:dyDescent="0.3"/>
    <row r="421" spans="1:12" hidden="1" x14ac:dyDescent="0.3"/>
    <row r="422" spans="1:12" ht="15" customHeight="1" x14ac:dyDescent="0.3">
      <c r="A422" s="10" t="s">
        <v>5</v>
      </c>
      <c r="B422" s="2"/>
      <c r="C422" s="2"/>
      <c r="D422" s="32">
        <v>2023</v>
      </c>
      <c r="E422" s="5"/>
      <c r="F422" s="2"/>
      <c r="G422" s="32">
        <v>2022</v>
      </c>
    </row>
    <row r="424" spans="1:12" ht="15" customHeight="1" x14ac:dyDescent="0.3">
      <c r="A424" s="3" t="s">
        <v>108</v>
      </c>
      <c r="D424" s="9">
        <v>529743.55000000005</v>
      </c>
      <c r="E424" s="73"/>
      <c r="F424" s="9"/>
      <c r="G424" s="9">
        <v>0</v>
      </c>
    </row>
    <row r="425" spans="1:12" x14ac:dyDescent="0.3">
      <c r="D425" s="9"/>
      <c r="E425" s="73"/>
      <c r="F425" s="9"/>
      <c r="G425" s="9"/>
    </row>
    <row r="426" spans="1:12" ht="17.25" thickBot="1" x14ac:dyDescent="0.35">
      <c r="A426" s="10" t="s">
        <v>18</v>
      </c>
      <c r="B426" s="25"/>
      <c r="C426" s="25"/>
      <c r="D426" s="74">
        <v>529743.55000000005</v>
      </c>
      <c r="E426" s="75"/>
      <c r="F426" s="24"/>
      <c r="G426" s="24">
        <v>0</v>
      </c>
    </row>
    <row r="427" spans="1:12" ht="17.25" thickTop="1" x14ac:dyDescent="0.3">
      <c r="A427" s="10"/>
      <c r="B427" s="25"/>
      <c r="C427" s="25"/>
      <c r="D427" s="24"/>
      <c r="E427" s="75"/>
      <c r="F427" s="24"/>
      <c r="G427" s="24"/>
    </row>
    <row r="428" spans="1:12" ht="16.5" x14ac:dyDescent="0.3">
      <c r="A428" s="10"/>
      <c r="B428" s="25"/>
      <c r="C428" s="25"/>
      <c r="D428" s="24"/>
      <c r="E428" s="75"/>
      <c r="F428" s="24"/>
      <c r="G428" s="24"/>
    </row>
    <row r="429" spans="1:12" ht="16.5" x14ac:dyDescent="0.3">
      <c r="A429" s="10"/>
      <c r="B429" s="25"/>
      <c r="C429" s="25"/>
      <c r="D429" s="24"/>
      <c r="E429" s="75"/>
      <c r="F429" s="24"/>
      <c r="G429" s="24"/>
    </row>
    <row r="430" spans="1:12" x14ac:dyDescent="0.3">
      <c r="D430" s="9"/>
      <c r="E430" s="73"/>
      <c r="F430" s="9"/>
      <c r="G430" s="9"/>
    </row>
    <row r="434" spans="1:12" ht="16.5" x14ac:dyDescent="0.3">
      <c r="A434" s="1" t="s">
        <v>109</v>
      </c>
      <c r="B434" s="1"/>
      <c r="C434" s="1"/>
      <c r="D434" s="1"/>
      <c r="E434" s="1"/>
      <c r="F434" s="2"/>
      <c r="G434" s="2"/>
    </row>
    <row r="435" spans="1:12" ht="16.5" x14ac:dyDescent="0.3">
      <c r="A435" s="4" t="s">
        <v>1</v>
      </c>
      <c r="B435" s="4"/>
      <c r="C435" s="4"/>
      <c r="D435" s="4"/>
      <c r="E435" s="4"/>
      <c r="F435" s="2"/>
      <c r="G435" s="2"/>
    </row>
    <row r="436" spans="1:12" ht="16.5" x14ac:dyDescent="0.3">
      <c r="A436" s="4" t="s">
        <v>2</v>
      </c>
      <c r="B436" s="4"/>
      <c r="C436" s="4"/>
      <c r="D436" s="4"/>
      <c r="E436" s="4"/>
      <c r="F436" s="2"/>
      <c r="G436" s="2"/>
    </row>
    <row r="437" spans="1:12" ht="16.5" x14ac:dyDescent="0.3">
      <c r="A437" s="35"/>
      <c r="B437" s="35"/>
      <c r="C437" s="35"/>
      <c r="D437" s="35"/>
      <c r="E437" s="35"/>
      <c r="F437" s="2"/>
      <c r="G437" s="2"/>
    </row>
    <row r="438" spans="1:12" ht="16.5" x14ac:dyDescent="0.3">
      <c r="A438" s="6" t="s">
        <v>110</v>
      </c>
      <c r="B438" s="14"/>
      <c r="C438" s="14"/>
      <c r="D438" s="14"/>
      <c r="E438" s="14"/>
      <c r="F438" s="2"/>
      <c r="G438" s="2"/>
    </row>
    <row r="439" spans="1:12" ht="15" customHeight="1" x14ac:dyDescent="0.3">
      <c r="A439" s="76" t="s">
        <v>111</v>
      </c>
      <c r="B439" s="76"/>
      <c r="C439" s="76"/>
      <c r="D439" s="76"/>
      <c r="E439" s="76"/>
      <c r="F439" s="76"/>
      <c r="G439" s="76"/>
    </row>
    <row r="440" spans="1:12" ht="15" customHeight="1" x14ac:dyDescent="0.3">
      <c r="A440" s="76"/>
      <c r="B440" s="76"/>
      <c r="C440" s="76"/>
      <c r="D440" s="76"/>
      <c r="E440" s="76"/>
      <c r="F440" s="76"/>
      <c r="G440" s="76"/>
    </row>
    <row r="441" spans="1:12" ht="15" customHeight="1" x14ac:dyDescent="0.3">
      <c r="A441" s="76"/>
      <c r="B441" s="76"/>
      <c r="C441" s="76"/>
      <c r="D441" s="76"/>
      <c r="E441" s="76"/>
      <c r="F441" s="76"/>
      <c r="G441" s="76"/>
    </row>
    <row r="442" spans="1:12" ht="15.75" customHeight="1" x14ac:dyDescent="0.3">
      <c r="A442" s="76"/>
      <c r="B442" s="76"/>
      <c r="C442" s="76"/>
      <c r="D442" s="76"/>
      <c r="E442" s="76"/>
      <c r="F442" s="76"/>
      <c r="G442" s="76"/>
    </row>
    <row r="443" spans="1:12" ht="16.5" customHeight="1" x14ac:dyDescent="0.3">
      <c r="A443" s="76"/>
      <c r="B443" s="76"/>
      <c r="C443" s="76"/>
      <c r="D443" s="76"/>
      <c r="E443" s="76"/>
      <c r="F443" s="76"/>
      <c r="G443" s="76"/>
    </row>
    <row r="444" spans="1:12" ht="84" customHeight="1" x14ac:dyDescent="0.3">
      <c r="A444" s="76"/>
      <c r="B444" s="76"/>
      <c r="C444" s="76"/>
      <c r="D444" s="76"/>
      <c r="E444" s="76"/>
      <c r="F444" s="76"/>
      <c r="G444" s="76"/>
    </row>
    <row r="445" spans="1:12" ht="25.5" customHeight="1" x14ac:dyDescent="0.3">
      <c r="A445" s="77"/>
      <c r="B445" s="77"/>
      <c r="C445" s="77"/>
      <c r="D445" s="77"/>
      <c r="E445" s="77"/>
      <c r="F445" s="77"/>
      <c r="G445" s="77"/>
    </row>
    <row r="446" spans="1:12" ht="16.5" x14ac:dyDescent="0.3">
      <c r="A446" s="10" t="s">
        <v>5</v>
      </c>
      <c r="B446" s="2"/>
      <c r="C446" s="2"/>
      <c r="D446" s="32">
        <v>2023</v>
      </c>
      <c r="E446" s="5"/>
      <c r="F446" s="2"/>
      <c r="G446" s="32">
        <v>2022</v>
      </c>
      <c r="I446" s="9"/>
      <c r="J446" s="9"/>
      <c r="K446" s="9"/>
      <c r="L446" s="9"/>
    </row>
    <row r="447" spans="1:12" ht="16.5" x14ac:dyDescent="0.3">
      <c r="A447" s="10"/>
      <c r="B447" s="2"/>
      <c r="C447" s="2"/>
      <c r="D447" s="14"/>
      <c r="E447" s="5"/>
      <c r="F447" s="2"/>
      <c r="G447" s="14"/>
      <c r="I447" s="9"/>
      <c r="J447" s="9"/>
      <c r="K447" s="9"/>
      <c r="L447" s="9"/>
    </row>
    <row r="448" spans="1:12" ht="16.5" x14ac:dyDescent="0.3">
      <c r="A448" s="15" t="s">
        <v>112</v>
      </c>
      <c r="B448" s="2"/>
      <c r="C448" s="2"/>
      <c r="D448" s="78">
        <v>189185.14</v>
      </c>
      <c r="E448" s="5"/>
      <c r="F448" s="2"/>
      <c r="G448" s="78">
        <v>128231.87</v>
      </c>
      <c r="H448" s="79"/>
      <c r="I448" s="9"/>
      <c r="J448" s="9"/>
      <c r="K448" s="9"/>
      <c r="L448" s="9"/>
    </row>
    <row r="449" spans="1:12" ht="16.5" x14ac:dyDescent="0.3">
      <c r="A449" s="15" t="s">
        <v>113</v>
      </c>
      <c r="B449" s="2"/>
      <c r="C449" s="2"/>
      <c r="D449" s="78"/>
      <c r="E449" s="5"/>
      <c r="F449" s="2"/>
      <c r="G449" s="78">
        <v>17102.73</v>
      </c>
      <c r="H449" s="79"/>
      <c r="I449" s="9"/>
      <c r="J449" s="9"/>
      <c r="K449" s="9"/>
      <c r="L449" s="9"/>
    </row>
    <row r="450" spans="1:12" ht="16.5" x14ac:dyDescent="0.3">
      <c r="A450" s="15" t="s">
        <v>114</v>
      </c>
      <c r="B450" s="2"/>
      <c r="C450" s="2"/>
      <c r="D450" s="78">
        <v>3735.63</v>
      </c>
      <c r="E450" s="5"/>
      <c r="F450" s="2"/>
      <c r="G450" s="78">
        <v>496685.84</v>
      </c>
      <c r="H450" s="79"/>
      <c r="I450" s="9"/>
      <c r="J450" s="9"/>
      <c r="K450" s="9"/>
      <c r="L450" s="9"/>
    </row>
    <row r="451" spans="1:12" ht="16.5" x14ac:dyDescent="0.3">
      <c r="A451" s="15" t="s">
        <v>115</v>
      </c>
      <c r="B451" s="2"/>
      <c r="C451" s="2"/>
      <c r="D451" s="78"/>
      <c r="E451" s="5"/>
      <c r="F451" s="2"/>
      <c r="G451" s="78">
        <v>19585.150000000001</v>
      </c>
      <c r="H451" s="79"/>
      <c r="I451" s="9"/>
      <c r="J451" s="9"/>
      <c r="K451" s="9"/>
      <c r="L451" s="9"/>
    </row>
    <row r="452" spans="1:12" ht="16.5" x14ac:dyDescent="0.3">
      <c r="A452" s="15" t="s">
        <v>116</v>
      </c>
      <c r="B452" s="2"/>
      <c r="C452" s="2"/>
      <c r="D452" s="78">
        <v>1099464.58</v>
      </c>
      <c r="E452" s="5"/>
      <c r="F452" s="2"/>
      <c r="G452" s="78">
        <v>1099464.58</v>
      </c>
      <c r="H452" s="79"/>
      <c r="I452" s="9"/>
      <c r="J452" s="9"/>
      <c r="K452" s="9"/>
      <c r="L452" s="9"/>
    </row>
    <row r="453" spans="1:12" ht="16.5" x14ac:dyDescent="0.3">
      <c r="A453" s="15" t="s">
        <v>117</v>
      </c>
      <c r="B453" s="2"/>
      <c r="C453" s="2"/>
      <c r="D453" s="78">
        <v>1791063.97</v>
      </c>
      <c r="E453" s="5"/>
      <c r="F453" s="2"/>
      <c r="G453" s="78">
        <v>0</v>
      </c>
      <c r="H453" s="79"/>
      <c r="I453" s="9"/>
      <c r="J453" s="9"/>
      <c r="K453" s="9"/>
      <c r="L453" s="9"/>
    </row>
    <row r="454" spans="1:12" ht="16.5" x14ac:dyDescent="0.3">
      <c r="A454" s="15" t="s">
        <v>118</v>
      </c>
      <c r="B454" s="2"/>
      <c r="C454" s="2"/>
      <c r="D454" s="78">
        <v>363113</v>
      </c>
      <c r="E454" s="5"/>
      <c r="F454" s="2"/>
      <c r="G454" s="78">
        <v>30632.31</v>
      </c>
      <c r="H454" s="79"/>
      <c r="I454" s="9"/>
      <c r="J454" s="9"/>
      <c r="K454" s="9"/>
      <c r="L454" s="9"/>
    </row>
    <row r="455" spans="1:12" ht="21.75" customHeight="1" x14ac:dyDescent="0.3">
      <c r="A455" s="15" t="s">
        <v>119</v>
      </c>
      <c r="B455" s="2"/>
      <c r="C455" s="2"/>
      <c r="D455" s="78">
        <v>1313.72</v>
      </c>
      <c r="E455" s="5"/>
      <c r="F455" s="2"/>
      <c r="G455" s="78">
        <v>1313.72</v>
      </c>
      <c r="H455" s="79"/>
      <c r="I455" s="9"/>
      <c r="J455" s="9"/>
      <c r="K455" s="9"/>
      <c r="L455" s="9"/>
    </row>
    <row r="456" spans="1:12" ht="16.5" x14ac:dyDescent="0.3">
      <c r="A456" s="15" t="s">
        <v>120</v>
      </c>
      <c r="B456" s="2"/>
      <c r="C456" s="2"/>
      <c r="D456" s="78">
        <v>59150</v>
      </c>
      <c r="E456" s="5"/>
      <c r="F456" s="2"/>
      <c r="G456" s="78">
        <v>31800</v>
      </c>
      <c r="H456" s="79"/>
      <c r="I456" s="9"/>
      <c r="J456" s="9"/>
      <c r="K456" s="9"/>
      <c r="L456" s="9"/>
    </row>
    <row r="457" spans="1:12" ht="17.25" thickBot="1" x14ac:dyDescent="0.35">
      <c r="A457" s="10" t="s">
        <v>18</v>
      </c>
      <c r="B457" s="2"/>
      <c r="C457" s="2"/>
      <c r="D457" s="23">
        <f>SUM(D448:D456)</f>
        <v>3507026.0400000005</v>
      </c>
      <c r="E457" s="5"/>
      <c r="F457" s="2"/>
      <c r="G457" s="42">
        <f>SUM(G448:G456)</f>
        <v>1824816.2000000002</v>
      </c>
      <c r="H457" s="79"/>
      <c r="I457" s="9"/>
      <c r="J457" s="9"/>
      <c r="K457" s="9"/>
      <c r="L457" s="9"/>
    </row>
    <row r="458" spans="1:12" ht="15.75" thickTop="1" x14ac:dyDescent="0.3">
      <c r="H458" s="17">
        <f t="shared" ref="H458" si="2">+D458-G458</f>
        <v>0</v>
      </c>
      <c r="I458" s="9"/>
      <c r="J458" s="9"/>
      <c r="K458" s="9"/>
      <c r="L458" s="9"/>
    </row>
    <row r="459" spans="1:12" x14ac:dyDescent="0.3">
      <c r="I459" s="9"/>
      <c r="J459" s="9"/>
      <c r="K459" s="9"/>
      <c r="L459" s="9"/>
    </row>
    <row r="460" spans="1:12" x14ac:dyDescent="0.3">
      <c r="I460" s="9"/>
      <c r="J460" s="9"/>
      <c r="K460" s="9"/>
      <c r="L460" s="9"/>
    </row>
    <row r="461" spans="1:12" x14ac:dyDescent="0.3">
      <c r="I461" s="9"/>
      <c r="J461" s="9"/>
      <c r="K461" s="9"/>
      <c r="L461" s="9"/>
    </row>
    <row r="462" spans="1:12" x14ac:dyDescent="0.3">
      <c r="I462" s="9"/>
      <c r="J462" s="9"/>
      <c r="K462" s="9"/>
      <c r="L462" s="9"/>
    </row>
    <row r="463" spans="1:12" x14ac:dyDescent="0.3">
      <c r="I463" s="9"/>
      <c r="J463" s="9"/>
      <c r="K463" s="9"/>
      <c r="L463" s="9"/>
    </row>
    <row r="464" spans="1:12" x14ac:dyDescent="0.3">
      <c r="I464" s="9"/>
      <c r="J464" s="9"/>
      <c r="K464" s="9"/>
      <c r="L464" s="9"/>
    </row>
    <row r="465" spans="1:12" x14ac:dyDescent="0.3">
      <c r="I465" s="9"/>
      <c r="J465" s="9"/>
      <c r="K465" s="9"/>
      <c r="L465" s="9"/>
    </row>
    <row r="466" spans="1:12" x14ac:dyDescent="0.3">
      <c r="E466" s="3"/>
      <c r="I466" s="9"/>
      <c r="J466" s="9"/>
      <c r="K466" s="9"/>
      <c r="L466" s="9"/>
    </row>
    <row r="467" spans="1:12" x14ac:dyDescent="0.3">
      <c r="E467" s="3"/>
      <c r="I467" s="9"/>
      <c r="J467" s="9"/>
      <c r="K467" s="9"/>
      <c r="L467" s="9"/>
    </row>
    <row r="468" spans="1:12" x14ac:dyDescent="0.3">
      <c r="E468" s="3"/>
      <c r="I468" s="9"/>
      <c r="J468" s="9"/>
      <c r="K468" s="9"/>
      <c r="L468" s="9"/>
    </row>
    <row r="469" spans="1:12" x14ac:dyDescent="0.3">
      <c r="E469" s="3"/>
      <c r="I469" s="9"/>
      <c r="J469" s="9"/>
      <c r="K469" s="9"/>
      <c r="L469" s="9"/>
    </row>
    <row r="470" spans="1:12" x14ac:dyDescent="0.3">
      <c r="E470" s="3"/>
      <c r="I470" s="9"/>
      <c r="J470" s="9"/>
      <c r="K470" s="9"/>
      <c r="L470" s="9"/>
    </row>
    <row r="472" spans="1:12" ht="16.5" x14ac:dyDescent="0.3">
      <c r="A472" s="1" t="s">
        <v>121</v>
      </c>
      <c r="B472" s="1"/>
      <c r="C472" s="1"/>
      <c r="D472" s="1"/>
      <c r="E472" s="1"/>
      <c r="F472" s="2"/>
      <c r="G472" s="2"/>
    </row>
    <row r="473" spans="1:12" ht="16.5" x14ac:dyDescent="0.3">
      <c r="A473" s="4" t="s">
        <v>1</v>
      </c>
      <c r="B473" s="4"/>
      <c r="C473" s="4"/>
      <c r="D473" s="4"/>
      <c r="E473" s="4"/>
      <c r="F473" s="2"/>
      <c r="G473" s="2"/>
    </row>
    <row r="474" spans="1:12" ht="16.5" x14ac:dyDescent="0.3">
      <c r="A474" s="4" t="s">
        <v>2</v>
      </c>
      <c r="B474" s="4"/>
      <c r="C474" s="4"/>
      <c r="D474" s="4"/>
      <c r="E474" s="4"/>
      <c r="F474" s="2"/>
      <c r="G474" s="2"/>
    </row>
    <row r="475" spans="1:12" ht="16.5" x14ac:dyDescent="0.3">
      <c r="A475" s="35"/>
      <c r="B475" s="35"/>
      <c r="C475" s="35"/>
      <c r="D475" s="35"/>
      <c r="E475" s="35"/>
      <c r="F475" s="2"/>
      <c r="G475" s="2"/>
    </row>
    <row r="476" spans="1:12" ht="16.5" x14ac:dyDescent="0.3">
      <c r="A476" s="35"/>
      <c r="B476" s="35"/>
      <c r="C476" s="35"/>
      <c r="D476" s="35"/>
      <c r="E476" s="35"/>
      <c r="F476" s="2"/>
      <c r="G476" s="2"/>
    </row>
    <row r="477" spans="1:12" ht="16.5" x14ac:dyDescent="0.3">
      <c r="A477" s="6" t="s">
        <v>122</v>
      </c>
      <c r="B477" s="14"/>
      <c r="C477" s="14"/>
      <c r="D477" s="2"/>
      <c r="E477" s="2"/>
      <c r="F477" s="2"/>
      <c r="G477" s="2"/>
    </row>
    <row r="478" spans="1:12" ht="16.5" x14ac:dyDescent="0.3">
      <c r="A478" s="6"/>
      <c r="B478" s="14"/>
      <c r="C478" s="14"/>
      <c r="D478" s="2"/>
      <c r="E478" s="2"/>
      <c r="F478" s="2"/>
      <c r="G478" s="2"/>
    </row>
    <row r="479" spans="1:12" ht="60.75" customHeight="1" x14ac:dyDescent="0.3">
      <c r="A479" s="48" t="s">
        <v>123</v>
      </c>
      <c r="B479" s="48"/>
      <c r="C479" s="48"/>
      <c r="D479" s="48"/>
      <c r="E479" s="48"/>
      <c r="F479" s="48"/>
      <c r="G479" s="48"/>
    </row>
    <row r="480" spans="1:12" ht="29.25" customHeight="1" x14ac:dyDescent="0.3">
      <c r="A480" s="80"/>
      <c r="B480" s="80"/>
      <c r="C480" s="80"/>
      <c r="D480" s="80"/>
      <c r="E480" s="80"/>
      <c r="F480" s="80"/>
      <c r="G480" s="80"/>
    </row>
    <row r="481" spans="1:8" ht="16.5" x14ac:dyDescent="0.3">
      <c r="A481" s="10" t="s">
        <v>5</v>
      </c>
      <c r="B481" s="2"/>
      <c r="C481" s="2"/>
      <c r="D481" s="32">
        <v>2023</v>
      </c>
      <c r="E481" s="5"/>
      <c r="F481" s="2"/>
      <c r="G481" s="32">
        <v>2022</v>
      </c>
    </row>
    <row r="482" spans="1:8" ht="16.5" x14ac:dyDescent="0.3">
      <c r="A482" s="10"/>
      <c r="B482" s="2"/>
      <c r="C482" s="2"/>
      <c r="D482" s="14"/>
      <c r="E482" s="5"/>
      <c r="F482" s="2"/>
      <c r="G482" s="14"/>
    </row>
    <row r="483" spans="1:8" ht="34.5" customHeight="1" x14ac:dyDescent="0.3">
      <c r="A483" s="15" t="s">
        <v>124</v>
      </c>
      <c r="B483" s="2"/>
      <c r="C483" s="2"/>
      <c r="D483" s="81">
        <v>126931.33</v>
      </c>
      <c r="E483" s="5"/>
      <c r="F483" s="2"/>
      <c r="G483" s="14">
        <v>859228.78</v>
      </c>
    </row>
    <row r="484" spans="1:8" ht="17.25" thickBot="1" x14ac:dyDescent="0.35">
      <c r="A484" s="10" t="s">
        <v>18</v>
      </c>
      <c r="B484" s="2"/>
      <c r="C484" s="2"/>
      <c r="D484" s="23">
        <f>+D483</f>
        <v>126931.33</v>
      </c>
      <c r="E484" s="5"/>
      <c r="F484" s="2"/>
      <c r="G484" s="23">
        <f>G483</f>
        <v>859228.78</v>
      </c>
      <c r="H484" s="17"/>
    </row>
    <row r="485" spans="1:8" ht="17.25" thickTop="1" x14ac:dyDescent="0.3">
      <c r="A485" s="2"/>
      <c r="B485" s="2"/>
      <c r="C485" s="2"/>
      <c r="D485" s="2"/>
      <c r="E485" s="5"/>
      <c r="F485" s="2"/>
      <c r="G485" s="2"/>
    </row>
    <row r="501" spans="1:7" ht="16.5" x14ac:dyDescent="0.3">
      <c r="A501" s="1" t="s">
        <v>125</v>
      </c>
      <c r="B501" s="1"/>
      <c r="C501" s="1"/>
      <c r="D501" s="1"/>
      <c r="E501" s="1"/>
      <c r="F501" s="2"/>
      <c r="G501" s="2"/>
    </row>
    <row r="502" spans="1:7" ht="16.5" x14ac:dyDescent="0.3">
      <c r="A502" s="4" t="s">
        <v>1</v>
      </c>
      <c r="B502" s="4"/>
      <c r="C502" s="4"/>
      <c r="D502" s="4"/>
      <c r="E502" s="4"/>
      <c r="F502" s="2"/>
      <c r="G502" s="2"/>
    </row>
    <row r="503" spans="1:7" ht="16.5" x14ac:dyDescent="0.3">
      <c r="A503" s="4" t="s">
        <v>2</v>
      </c>
      <c r="B503" s="4"/>
      <c r="C503" s="4"/>
      <c r="D503" s="4"/>
      <c r="E503" s="4"/>
      <c r="F503" s="2"/>
      <c r="G503" s="2"/>
    </row>
    <row r="504" spans="1:7" ht="16.5" x14ac:dyDescent="0.3">
      <c r="A504" s="35"/>
      <c r="B504" s="35"/>
      <c r="C504" s="35"/>
      <c r="D504" s="35"/>
      <c r="E504" s="35"/>
      <c r="F504" s="2"/>
      <c r="G504" s="2"/>
    </row>
    <row r="505" spans="1:7" ht="16.5" x14ac:dyDescent="0.3">
      <c r="A505" s="6" t="s">
        <v>126</v>
      </c>
      <c r="B505" s="14"/>
      <c r="C505" s="14"/>
      <c r="D505" s="2"/>
      <c r="E505" s="2"/>
      <c r="F505" s="2"/>
      <c r="G505" s="2"/>
    </row>
    <row r="506" spans="1:7" ht="16.5" x14ac:dyDescent="0.3">
      <c r="A506" s="6"/>
      <c r="B506" s="14"/>
      <c r="C506" s="14"/>
      <c r="D506" s="2"/>
      <c r="E506" s="2"/>
      <c r="F506" s="2"/>
      <c r="G506" s="2"/>
    </row>
    <row r="507" spans="1:7" x14ac:dyDescent="0.3">
      <c r="A507" s="51" t="s">
        <v>127</v>
      </c>
      <c r="B507" s="51"/>
      <c r="C507" s="51"/>
      <c r="D507" s="51"/>
      <c r="E507" s="51"/>
      <c r="F507" s="51"/>
      <c r="G507" s="51"/>
    </row>
    <row r="508" spans="1:7" ht="0.75" customHeight="1" x14ac:dyDescent="0.3">
      <c r="A508" s="51"/>
      <c r="B508" s="51"/>
      <c r="C508" s="51"/>
      <c r="D508" s="51"/>
      <c r="E508" s="51"/>
      <c r="F508" s="51"/>
      <c r="G508" s="51"/>
    </row>
    <row r="509" spans="1:7" hidden="1" x14ac:dyDescent="0.3">
      <c r="A509" s="51"/>
      <c r="B509" s="51"/>
      <c r="C509" s="51"/>
      <c r="D509" s="51"/>
      <c r="E509" s="51"/>
      <c r="F509" s="51"/>
      <c r="G509" s="51"/>
    </row>
    <row r="510" spans="1:7" ht="27.75" customHeight="1" x14ac:dyDescent="0.3">
      <c r="A510" s="51"/>
      <c r="B510" s="51"/>
      <c r="C510" s="51"/>
      <c r="D510" s="51"/>
      <c r="E510" s="51"/>
      <c r="F510" s="51"/>
      <c r="G510" s="51"/>
    </row>
    <row r="511" spans="1:7" ht="16.5" x14ac:dyDescent="0.3">
      <c r="A511" s="2"/>
      <c r="B511" s="2"/>
      <c r="C511" s="2"/>
      <c r="D511" s="2"/>
      <c r="E511" s="5"/>
      <c r="F511" s="2"/>
      <c r="G511" s="2"/>
    </row>
    <row r="512" spans="1:7" ht="16.5" x14ac:dyDescent="0.3">
      <c r="A512" s="2"/>
      <c r="B512" s="2"/>
      <c r="C512" s="2"/>
      <c r="D512" s="2"/>
      <c r="E512" s="5"/>
      <c r="F512" s="2"/>
      <c r="G512" s="2"/>
    </row>
    <row r="513" spans="1:8" ht="16.5" x14ac:dyDescent="0.3">
      <c r="A513" s="10" t="s">
        <v>5</v>
      </c>
      <c r="B513" s="2"/>
      <c r="C513" s="2"/>
      <c r="D513" s="32">
        <v>2023</v>
      </c>
      <c r="E513" s="5"/>
      <c r="F513" s="2"/>
      <c r="G513" s="32">
        <v>2022</v>
      </c>
    </row>
    <row r="514" spans="1:8" ht="16.5" x14ac:dyDescent="0.3">
      <c r="A514" s="10"/>
      <c r="B514" s="2"/>
      <c r="C514" s="2"/>
      <c r="D514" s="14"/>
      <c r="E514" s="5"/>
      <c r="F514" s="2"/>
      <c r="G514" s="14"/>
    </row>
    <row r="515" spans="1:8" ht="16.5" x14ac:dyDescent="0.3">
      <c r="A515" s="15" t="s">
        <v>128</v>
      </c>
      <c r="B515" s="2"/>
      <c r="C515" s="2"/>
      <c r="D515" s="81"/>
      <c r="E515" s="5"/>
      <c r="F515" s="2"/>
      <c r="G515" s="81">
        <v>242924.94</v>
      </c>
    </row>
    <row r="516" spans="1:8" ht="16.5" x14ac:dyDescent="0.3">
      <c r="A516" s="15"/>
      <c r="B516" s="2"/>
      <c r="C516" s="2"/>
      <c r="D516" s="81"/>
      <c r="E516" s="5"/>
      <c r="F516" s="2"/>
      <c r="G516" s="81"/>
    </row>
    <row r="517" spans="1:8" ht="17.25" thickBot="1" x14ac:dyDescent="0.35">
      <c r="A517" s="10" t="s">
        <v>18</v>
      </c>
      <c r="B517" s="2"/>
      <c r="C517" s="2"/>
      <c r="D517" s="42">
        <f>SUM(D515:D516)</f>
        <v>0</v>
      </c>
      <c r="E517" s="5"/>
      <c r="F517" s="2"/>
      <c r="G517" s="42">
        <f>SUM(G515:G516)</f>
        <v>242924.94</v>
      </c>
      <c r="H517" s="63"/>
    </row>
    <row r="518" spans="1:8" ht="17.25" thickTop="1" x14ac:dyDescent="0.3">
      <c r="A518" s="10"/>
      <c r="B518" s="2"/>
      <c r="C518" s="2"/>
      <c r="D518" s="43"/>
      <c r="E518" s="5"/>
      <c r="F518" s="2"/>
      <c r="G518" s="43"/>
      <c r="H518" s="63"/>
    </row>
    <row r="519" spans="1:8" ht="16.5" x14ac:dyDescent="0.3">
      <c r="A519" s="10"/>
      <c r="B519" s="2"/>
      <c r="C519" s="2"/>
      <c r="D519" s="43"/>
      <c r="E519" s="5"/>
      <c r="F519" s="2"/>
      <c r="G519" s="43"/>
      <c r="H519" s="63"/>
    </row>
    <row r="520" spans="1:8" ht="16.5" x14ac:dyDescent="0.3">
      <c r="A520" s="10"/>
      <c r="B520" s="2"/>
      <c r="C520" s="2"/>
      <c r="D520" s="43"/>
      <c r="E520" s="5"/>
      <c r="F520" s="2"/>
      <c r="G520" s="43"/>
      <c r="H520" s="63"/>
    </row>
    <row r="521" spans="1:8" ht="16.5" x14ac:dyDescent="0.3">
      <c r="A521" s="10"/>
      <c r="B521" s="2"/>
      <c r="C521" s="2"/>
      <c r="D521" s="43"/>
      <c r="E521" s="5"/>
      <c r="F521" s="2"/>
      <c r="G521" s="43"/>
      <c r="H521" s="63"/>
    </row>
    <row r="522" spans="1:8" ht="16.5" x14ac:dyDescent="0.3">
      <c r="A522" s="10"/>
      <c r="B522" s="2"/>
      <c r="C522" s="2"/>
      <c r="D522" s="43"/>
      <c r="E522" s="5"/>
      <c r="F522" s="2"/>
      <c r="G522" s="43"/>
      <c r="H522" s="63"/>
    </row>
    <row r="523" spans="1:8" ht="16.5" x14ac:dyDescent="0.3">
      <c r="A523" s="10"/>
      <c r="B523" s="2"/>
      <c r="C523" s="2"/>
      <c r="D523" s="43"/>
      <c r="E523" s="5"/>
      <c r="F523" s="2"/>
      <c r="G523" s="43"/>
      <c r="H523" s="63"/>
    </row>
    <row r="524" spans="1:8" ht="16.5" x14ac:dyDescent="0.3">
      <c r="A524" s="10"/>
      <c r="B524" s="2"/>
      <c r="C524" s="2"/>
      <c r="D524" s="43"/>
      <c r="E524" s="5"/>
      <c r="F524" s="2"/>
      <c r="G524" s="43"/>
      <c r="H524" s="63"/>
    </row>
    <row r="525" spans="1:8" ht="16.5" x14ac:dyDescent="0.3">
      <c r="A525" s="10"/>
      <c r="B525" s="2"/>
      <c r="C525" s="2"/>
      <c r="D525" s="43"/>
      <c r="E525" s="5"/>
      <c r="F525" s="2"/>
      <c r="G525" s="43"/>
      <c r="H525" s="63"/>
    </row>
    <row r="526" spans="1:8" ht="16.5" x14ac:dyDescent="0.3">
      <c r="A526" s="10"/>
      <c r="B526" s="2"/>
      <c r="C526" s="2"/>
      <c r="D526" s="43"/>
      <c r="E526" s="5"/>
      <c r="F526" s="2"/>
      <c r="G526" s="43"/>
      <c r="H526" s="63"/>
    </row>
    <row r="527" spans="1:8" ht="16.5" x14ac:dyDescent="0.3">
      <c r="A527" s="10"/>
      <c r="B527" s="2"/>
      <c r="C527" s="2"/>
      <c r="D527" s="43"/>
      <c r="E527" s="5"/>
      <c r="F527" s="2"/>
      <c r="G527" s="43"/>
      <c r="H527" s="63"/>
    </row>
    <row r="528" spans="1:8" ht="16.5" x14ac:dyDescent="0.3">
      <c r="A528" s="10"/>
      <c r="B528" s="2"/>
      <c r="C528" s="2"/>
      <c r="D528" s="43"/>
      <c r="E528" s="5"/>
      <c r="F528" s="2"/>
      <c r="G528" s="43"/>
      <c r="H528" s="63"/>
    </row>
    <row r="529" spans="1:8" ht="16.5" x14ac:dyDescent="0.3">
      <c r="A529" s="10"/>
      <c r="B529" s="2"/>
      <c r="C529" s="2"/>
      <c r="D529" s="43"/>
      <c r="E529" s="5"/>
      <c r="F529" s="2"/>
      <c r="G529" s="43"/>
      <c r="H529" s="63"/>
    </row>
    <row r="530" spans="1:8" ht="16.5" x14ac:dyDescent="0.3">
      <c r="A530" s="10"/>
      <c r="B530" s="2"/>
      <c r="C530" s="2"/>
      <c r="D530" s="43"/>
      <c r="E530" s="5"/>
      <c r="F530" s="2"/>
      <c r="G530" s="43"/>
      <c r="H530" s="63"/>
    </row>
    <row r="531" spans="1:8" ht="16.5" x14ac:dyDescent="0.3">
      <c r="A531" s="10"/>
      <c r="B531" s="2"/>
      <c r="C531" s="2"/>
      <c r="D531" s="43"/>
      <c r="E531" s="5"/>
      <c r="F531" s="2"/>
      <c r="G531" s="43"/>
      <c r="H531" s="63"/>
    </row>
    <row r="532" spans="1:8" ht="36" customHeight="1" x14ac:dyDescent="0.3">
      <c r="A532" s="10"/>
      <c r="B532" s="2"/>
      <c r="C532" s="2"/>
      <c r="D532" s="43"/>
      <c r="E532" s="5"/>
      <c r="F532" s="2"/>
      <c r="G532" s="43"/>
      <c r="H532" s="63"/>
    </row>
    <row r="534" spans="1:8" ht="16.5" x14ac:dyDescent="0.3">
      <c r="A534" s="1" t="s">
        <v>129</v>
      </c>
      <c r="B534" s="1"/>
      <c r="C534" s="1"/>
      <c r="D534" s="1"/>
      <c r="E534" s="1"/>
      <c r="F534" s="2"/>
      <c r="G534" s="2"/>
    </row>
    <row r="535" spans="1:8" ht="16.5" x14ac:dyDescent="0.3">
      <c r="A535" s="4" t="s">
        <v>1</v>
      </c>
      <c r="B535" s="4"/>
      <c r="C535" s="4"/>
      <c r="D535" s="4"/>
      <c r="E535" s="4"/>
      <c r="F535" s="2"/>
      <c r="G535" s="2"/>
    </row>
    <row r="536" spans="1:8" ht="16.5" x14ac:dyDescent="0.3">
      <c r="A536" s="4" t="s">
        <v>2</v>
      </c>
      <c r="B536" s="4"/>
      <c r="C536" s="4"/>
      <c r="D536" s="4"/>
      <c r="E536" s="4"/>
      <c r="F536" s="2"/>
      <c r="G536" s="2"/>
    </row>
    <row r="537" spans="1:8" ht="16.5" x14ac:dyDescent="0.3">
      <c r="A537" s="35"/>
      <c r="B537" s="35"/>
      <c r="C537" s="35"/>
      <c r="D537" s="35"/>
      <c r="E537" s="35"/>
      <c r="F537" s="2"/>
      <c r="G537" s="2"/>
    </row>
    <row r="538" spans="1:8" ht="16.5" x14ac:dyDescent="0.3">
      <c r="A538" s="6" t="s">
        <v>130</v>
      </c>
      <c r="B538" s="14"/>
      <c r="C538" s="14"/>
      <c r="D538" s="2"/>
      <c r="E538" s="2"/>
      <c r="F538" s="2"/>
      <c r="G538" s="2"/>
    </row>
    <row r="539" spans="1:8" ht="16.5" x14ac:dyDescent="0.3">
      <c r="A539" s="6"/>
      <c r="B539" s="14"/>
      <c r="C539" s="14"/>
      <c r="D539" s="2"/>
      <c r="E539" s="2"/>
      <c r="F539" s="2"/>
      <c r="G539" s="2"/>
    </row>
    <row r="540" spans="1:8" ht="15" customHeight="1" x14ac:dyDescent="0.3">
      <c r="A540" s="51" t="s">
        <v>131</v>
      </c>
      <c r="B540" s="51"/>
      <c r="C540" s="51"/>
      <c r="D540" s="51"/>
      <c r="E540" s="51"/>
      <c r="F540" s="51"/>
      <c r="G540" s="51"/>
    </row>
    <row r="541" spans="1:8" ht="15" customHeight="1" x14ac:dyDescent="0.3">
      <c r="A541" s="51"/>
      <c r="B541" s="51"/>
      <c r="C541" s="51"/>
      <c r="D541" s="51"/>
      <c r="E541" s="51"/>
      <c r="F541" s="51"/>
      <c r="G541" s="51"/>
    </row>
    <row r="542" spans="1:8" ht="15" customHeight="1" x14ac:dyDescent="0.3">
      <c r="A542" s="51"/>
      <c r="B542" s="51"/>
      <c r="C542" s="51"/>
      <c r="D542" s="51"/>
      <c r="E542" s="51"/>
      <c r="F542" s="51"/>
      <c r="G542" s="51"/>
    </row>
    <row r="543" spans="1:8" ht="126" customHeight="1" x14ac:dyDescent="0.3">
      <c r="A543" s="51"/>
      <c r="B543" s="51"/>
      <c r="C543" s="51"/>
      <c r="D543" s="51"/>
      <c r="E543" s="51"/>
      <c r="F543" s="51"/>
      <c r="G543" s="51"/>
    </row>
    <row r="544" spans="1:8" ht="16.5" x14ac:dyDescent="0.3">
      <c r="A544" s="2"/>
      <c r="B544" s="2"/>
      <c r="C544" s="2"/>
      <c r="D544" s="2"/>
      <c r="E544" s="5"/>
      <c r="F544" s="2"/>
      <c r="G544" s="2"/>
    </row>
    <row r="545" spans="1:8" ht="16.5" x14ac:dyDescent="0.3">
      <c r="A545" s="2"/>
      <c r="B545" s="2"/>
      <c r="C545" s="2"/>
      <c r="D545" s="2"/>
      <c r="E545" s="5"/>
      <c r="F545" s="2"/>
      <c r="G545" s="2"/>
    </row>
    <row r="546" spans="1:8" ht="16.5" x14ac:dyDescent="0.3">
      <c r="A546" s="10" t="s">
        <v>5</v>
      </c>
      <c r="B546" s="2"/>
      <c r="C546" s="2"/>
      <c r="D546" s="32">
        <v>2023</v>
      </c>
      <c r="E546" s="5"/>
      <c r="F546" s="2"/>
      <c r="G546" s="32">
        <v>2022</v>
      </c>
    </row>
    <row r="547" spans="1:8" ht="16.5" x14ac:dyDescent="0.3">
      <c r="A547" s="10"/>
      <c r="B547" s="2"/>
      <c r="C547" s="2"/>
      <c r="D547" s="14"/>
      <c r="E547" s="5"/>
      <c r="F547" s="2"/>
      <c r="G547" s="14"/>
    </row>
    <row r="548" spans="1:8" ht="16.5" x14ac:dyDescent="0.3">
      <c r="A548" s="15" t="s">
        <v>132</v>
      </c>
      <c r="B548" s="2"/>
      <c r="C548" s="2"/>
      <c r="D548" s="40">
        <v>585086.25</v>
      </c>
      <c r="E548" s="5"/>
      <c r="F548" s="2"/>
      <c r="G548" s="40">
        <v>613863.75</v>
      </c>
      <c r="H548" s="17"/>
    </row>
    <row r="549" spans="1:8" ht="16.5" x14ac:dyDescent="0.3">
      <c r="A549" s="15" t="s">
        <v>133</v>
      </c>
      <c r="B549" s="2"/>
      <c r="C549" s="2"/>
      <c r="D549" s="40">
        <v>54590237.869999997</v>
      </c>
      <c r="E549" s="5"/>
      <c r="F549" s="2"/>
      <c r="G549" s="40">
        <v>43296497.969999999</v>
      </c>
      <c r="H549" s="17"/>
    </row>
    <row r="550" spans="1:8" ht="16.5" x14ac:dyDescent="0.3">
      <c r="A550" s="15" t="s">
        <v>134</v>
      </c>
      <c r="B550" s="2"/>
      <c r="C550" s="2"/>
      <c r="D550" s="40">
        <v>34135198</v>
      </c>
      <c r="E550" s="5"/>
      <c r="F550" s="2"/>
      <c r="G550" s="40">
        <v>34207198</v>
      </c>
      <c r="H550" s="17"/>
    </row>
    <row r="551" spans="1:8" ht="18.75" customHeight="1" x14ac:dyDescent="0.3">
      <c r="A551" s="15" t="s">
        <v>135</v>
      </c>
      <c r="B551" s="2"/>
      <c r="C551" s="2"/>
      <c r="D551" s="40">
        <v>2846155</v>
      </c>
      <c r="E551" s="5"/>
      <c r="F551" s="2"/>
      <c r="G551" s="40">
        <v>2221855</v>
      </c>
      <c r="H551" s="17"/>
    </row>
    <row r="552" spans="1:8" ht="16.5" x14ac:dyDescent="0.3">
      <c r="A552" s="15" t="s">
        <v>136</v>
      </c>
      <c r="B552" s="2"/>
      <c r="C552" s="2"/>
      <c r="D552" s="40">
        <v>1339537</v>
      </c>
      <c r="E552" s="5"/>
      <c r="F552" s="2"/>
      <c r="G552" s="40">
        <v>842332.29</v>
      </c>
      <c r="H552" s="17"/>
    </row>
    <row r="553" spans="1:8" ht="21" customHeight="1" x14ac:dyDescent="0.3">
      <c r="A553" s="15" t="s">
        <v>103</v>
      </c>
      <c r="B553" s="2"/>
      <c r="C553" s="2"/>
      <c r="D553" s="78">
        <v>3127187.11</v>
      </c>
      <c r="E553" s="5"/>
      <c r="F553" s="2"/>
      <c r="G553" s="78"/>
      <c r="H553" s="17"/>
    </row>
    <row r="554" spans="1:8" ht="21" customHeight="1" x14ac:dyDescent="0.3">
      <c r="A554" s="15" t="s">
        <v>137</v>
      </c>
      <c r="B554" s="2"/>
      <c r="C554" s="2"/>
      <c r="D554" s="40">
        <v>29900</v>
      </c>
      <c r="E554" s="5"/>
      <c r="F554" s="2"/>
      <c r="G554" s="78"/>
      <c r="H554" s="17"/>
    </row>
    <row r="555" spans="1:8" ht="16.5" x14ac:dyDescent="0.3">
      <c r="A555" s="15" t="s">
        <v>138</v>
      </c>
      <c r="B555" s="2"/>
      <c r="C555" s="2"/>
      <c r="D555" s="40">
        <v>297413.92</v>
      </c>
      <c r="E555" s="5"/>
      <c r="F555" s="2"/>
      <c r="G555" s="40">
        <v>297413.92</v>
      </c>
      <c r="H555" s="17"/>
    </row>
    <row r="556" spans="1:8" ht="16.5" x14ac:dyDescent="0.3">
      <c r="A556" s="15" t="s">
        <v>139</v>
      </c>
      <c r="B556" s="2"/>
      <c r="C556" s="2"/>
      <c r="D556" s="40">
        <v>10537890.32</v>
      </c>
      <c r="E556" s="5"/>
      <c r="F556" s="2"/>
      <c r="G556" s="40">
        <v>11518248.779999999</v>
      </c>
      <c r="H556" s="17"/>
    </row>
    <row r="557" spans="1:8" ht="17.25" thickBot="1" x14ac:dyDescent="0.35">
      <c r="A557" s="10" t="s">
        <v>18</v>
      </c>
      <c r="B557" s="2"/>
      <c r="C557" s="2"/>
      <c r="D557" s="42">
        <f>SUM(D548:D556)</f>
        <v>107488605.47</v>
      </c>
      <c r="E557" s="5"/>
      <c r="F557" s="2"/>
      <c r="G557" s="42">
        <f>SUM(G548:G556)</f>
        <v>92997409.710000008</v>
      </c>
      <c r="H557" s="17"/>
    </row>
    <row r="558" spans="1:8" ht="17.25" thickTop="1" x14ac:dyDescent="0.3">
      <c r="A558" s="2"/>
      <c r="B558" s="2"/>
      <c r="C558" s="2"/>
      <c r="D558" s="2"/>
      <c r="E558" s="5"/>
      <c r="F558" s="2"/>
      <c r="G558" s="2"/>
    </row>
    <row r="561" spans="1:7" x14ac:dyDescent="0.3">
      <c r="A561" s="25" t="s">
        <v>140</v>
      </c>
    </row>
    <row r="562" spans="1:7" ht="36.75" customHeight="1" x14ac:dyDescent="0.3">
      <c r="A562" s="82" t="s">
        <v>141</v>
      </c>
      <c r="B562" s="82"/>
      <c r="C562" s="82"/>
      <c r="D562" s="82"/>
      <c r="E562" s="82"/>
      <c r="F562" s="82"/>
      <c r="G562" s="82"/>
    </row>
    <row r="578" spans="1:9" ht="16.5" x14ac:dyDescent="0.3">
      <c r="A578" s="1" t="s">
        <v>142</v>
      </c>
      <c r="B578" s="1"/>
      <c r="C578" s="1"/>
      <c r="D578" s="1"/>
      <c r="E578" s="1"/>
      <c r="F578" s="1"/>
      <c r="G578" s="2"/>
    </row>
    <row r="579" spans="1:9" ht="16.5" x14ac:dyDescent="0.3">
      <c r="A579" s="4" t="s">
        <v>1</v>
      </c>
      <c r="B579" s="4"/>
      <c r="C579" s="4"/>
      <c r="D579" s="4"/>
      <c r="E579" s="4"/>
      <c r="F579" s="4"/>
      <c r="G579" s="2"/>
    </row>
    <row r="580" spans="1:9" ht="16.5" x14ac:dyDescent="0.3">
      <c r="A580" s="4" t="s">
        <v>2</v>
      </c>
      <c r="B580" s="4"/>
      <c r="C580" s="4"/>
      <c r="D580" s="4"/>
      <c r="E580" s="4"/>
      <c r="F580" s="4"/>
      <c r="G580" s="2"/>
    </row>
    <row r="581" spans="1:9" ht="16.5" x14ac:dyDescent="0.3">
      <c r="A581" s="14"/>
      <c r="B581" s="14"/>
      <c r="C581" s="14"/>
      <c r="D581" s="14"/>
      <c r="E581" s="2"/>
      <c r="F581" s="2"/>
      <c r="G581" s="2"/>
    </row>
    <row r="582" spans="1:9" ht="16.5" x14ac:dyDescent="0.3">
      <c r="A582" s="6" t="s">
        <v>143</v>
      </c>
      <c r="B582" s="14"/>
      <c r="C582" s="14"/>
      <c r="D582" s="14"/>
      <c r="E582" s="2"/>
      <c r="F582" s="2"/>
      <c r="G582" s="2"/>
    </row>
    <row r="583" spans="1:9" ht="16.5" x14ac:dyDescent="0.3">
      <c r="A583" s="2"/>
      <c r="B583" s="2"/>
      <c r="C583" s="2"/>
      <c r="D583" s="2"/>
      <c r="E583" s="5"/>
      <c r="F583" s="2"/>
      <c r="G583" s="2"/>
    </row>
    <row r="584" spans="1:9" ht="16.5" x14ac:dyDescent="0.3">
      <c r="A584" s="10" t="s">
        <v>5</v>
      </c>
      <c r="B584" s="2"/>
      <c r="C584" s="2"/>
      <c r="D584" s="32">
        <v>2023</v>
      </c>
      <c r="E584" s="5"/>
      <c r="F584" s="2"/>
      <c r="G584" s="32">
        <v>2022</v>
      </c>
    </row>
    <row r="585" spans="1:9" ht="16.5" x14ac:dyDescent="0.3">
      <c r="A585" s="10"/>
      <c r="B585" s="2"/>
      <c r="C585" s="2"/>
      <c r="D585" s="14"/>
      <c r="E585" s="5"/>
      <c r="F585" s="2"/>
      <c r="G585" s="14"/>
    </row>
    <row r="586" spans="1:9" ht="16.5" x14ac:dyDescent="0.3">
      <c r="A586" s="15" t="s">
        <v>144</v>
      </c>
      <c r="B586" s="2"/>
      <c r="C586" s="2"/>
      <c r="D586" s="16">
        <v>399327911.11000001</v>
      </c>
      <c r="E586" s="5"/>
      <c r="F586" s="2"/>
      <c r="G586" s="16">
        <v>399327911.11000001</v>
      </c>
    </row>
    <row r="587" spans="1:9" ht="16.5" x14ac:dyDescent="0.3">
      <c r="A587" s="15" t="s">
        <v>145</v>
      </c>
      <c r="B587" s="2"/>
      <c r="C587" s="2"/>
      <c r="D587" s="16">
        <v>126695842.78</v>
      </c>
      <c r="E587" s="5"/>
      <c r="F587" s="2"/>
      <c r="G587" s="16">
        <v>126695842.78</v>
      </c>
    </row>
    <row r="588" spans="1:9" ht="16.5" x14ac:dyDescent="0.3">
      <c r="A588" s="15" t="s">
        <v>146</v>
      </c>
      <c r="B588" s="2"/>
      <c r="C588" s="2"/>
      <c r="D588" s="18">
        <v>763200</v>
      </c>
      <c r="E588" s="5"/>
      <c r="F588" s="2"/>
      <c r="G588" s="18">
        <v>763200</v>
      </c>
    </row>
    <row r="589" spans="1:9" ht="17.25" thickBot="1" x14ac:dyDescent="0.35">
      <c r="A589" s="10" t="s">
        <v>18</v>
      </c>
      <c r="B589" s="2"/>
      <c r="C589" s="2"/>
      <c r="D589" s="83">
        <f>SUM(D586:D588)</f>
        <v>526786953.88999999</v>
      </c>
      <c r="E589" s="5"/>
      <c r="F589" s="2"/>
      <c r="G589" s="83">
        <f>SUM(G586:G588)</f>
        <v>526786953.88999999</v>
      </c>
    </row>
    <row r="590" spans="1:9" ht="17.25" thickTop="1" x14ac:dyDescent="0.3">
      <c r="A590" s="10"/>
      <c r="B590" s="2"/>
      <c r="C590" s="2"/>
      <c r="D590" s="26"/>
      <c r="E590" s="5"/>
      <c r="F590" s="2"/>
      <c r="G590" s="26"/>
    </row>
    <row r="591" spans="1:9" ht="48" x14ac:dyDescent="0.3">
      <c r="A591" s="10" t="s">
        <v>147</v>
      </c>
      <c r="B591" s="2"/>
      <c r="C591" s="2"/>
      <c r="D591" s="20">
        <v>-2999129.44</v>
      </c>
      <c r="E591" s="5"/>
      <c r="F591" s="2"/>
      <c r="G591" s="20">
        <v>-52569812.630000003</v>
      </c>
      <c r="I591" s="84"/>
    </row>
    <row r="592" spans="1:9" ht="16.5" x14ac:dyDescent="0.3">
      <c r="A592" s="10" t="s">
        <v>148</v>
      </c>
      <c r="B592" s="2"/>
      <c r="C592" s="2"/>
      <c r="D592" s="20">
        <v>-37839883.490000002</v>
      </c>
      <c r="E592" s="5"/>
      <c r="F592" s="2"/>
      <c r="G592" s="20">
        <v>16480956.43</v>
      </c>
      <c r="I592" s="84"/>
    </row>
    <row r="593" spans="1:7" ht="17.25" thickBot="1" x14ac:dyDescent="0.35">
      <c r="A593" s="10" t="s">
        <v>149</v>
      </c>
      <c r="B593" s="2"/>
      <c r="C593" s="2"/>
      <c r="D593" s="85">
        <f>+D591+D592+D589</f>
        <v>485947940.95999998</v>
      </c>
      <c r="E593" s="5"/>
      <c r="F593" s="2"/>
      <c r="G593" s="85">
        <f>+G591+G592+G589</f>
        <v>490698097.69</v>
      </c>
    </row>
    <row r="594" spans="1:7" ht="17.25" thickTop="1" x14ac:dyDescent="0.3">
      <c r="A594" s="10"/>
      <c r="B594" s="2"/>
      <c r="C594" s="2"/>
      <c r="D594" s="20"/>
      <c r="E594" s="5"/>
      <c r="F594" s="2"/>
      <c r="G594" s="20"/>
    </row>
    <row r="595" spans="1:7" ht="16.5" x14ac:dyDescent="0.3">
      <c r="A595" s="10" t="s">
        <v>150</v>
      </c>
      <c r="B595" s="2"/>
      <c r="C595" s="2"/>
      <c r="D595" s="32">
        <v>2023</v>
      </c>
      <c r="E595" s="5"/>
      <c r="F595" s="2"/>
      <c r="G595" s="32">
        <v>2022</v>
      </c>
    </row>
    <row r="596" spans="1:7" ht="16.5" x14ac:dyDescent="0.3">
      <c r="A596" s="10"/>
      <c r="B596" s="2"/>
      <c r="C596" s="2"/>
      <c r="D596" s="32"/>
      <c r="E596" s="5"/>
      <c r="F596" s="2"/>
      <c r="G596" s="32"/>
    </row>
    <row r="597" spans="1:7" ht="16.5" x14ac:dyDescent="0.3">
      <c r="A597" s="15" t="s">
        <v>151</v>
      </c>
      <c r="B597" s="2"/>
      <c r="C597" s="2"/>
      <c r="D597" s="78">
        <v>526786953.88999999</v>
      </c>
      <c r="E597" s="5"/>
      <c r="F597" s="2"/>
      <c r="G597" s="78">
        <v>526786953.88999999</v>
      </c>
    </row>
    <row r="598" spans="1:7" ht="16.5" x14ac:dyDescent="0.3">
      <c r="A598" s="15" t="s">
        <v>152</v>
      </c>
      <c r="B598" s="2"/>
      <c r="C598" s="2"/>
      <c r="D598" s="70">
        <v>-2999129.44</v>
      </c>
      <c r="E598" s="5"/>
      <c r="F598" s="2"/>
      <c r="G598" s="70">
        <v>-52569812.630000003</v>
      </c>
    </row>
    <row r="599" spans="1:7" ht="16.5" x14ac:dyDescent="0.3">
      <c r="A599" s="2" t="s">
        <v>153</v>
      </c>
      <c r="B599" s="2"/>
      <c r="C599" s="2"/>
      <c r="D599" s="78">
        <v>-36088856.200000003</v>
      </c>
      <c r="E599" s="5"/>
      <c r="F599" s="2"/>
      <c r="G599" s="78">
        <v>15693348.82</v>
      </c>
    </row>
    <row r="600" spans="1:7" ht="16.5" x14ac:dyDescent="0.3">
      <c r="A600" s="15" t="s">
        <v>154</v>
      </c>
      <c r="B600" s="2"/>
      <c r="C600" s="2"/>
      <c r="D600" s="78">
        <v>-1751027.29</v>
      </c>
      <c r="E600" s="5"/>
      <c r="F600" s="2"/>
      <c r="G600" s="78">
        <v>787607.61</v>
      </c>
    </row>
    <row r="601" spans="1:7" ht="17.25" thickBot="1" x14ac:dyDescent="0.35">
      <c r="A601" s="11" t="s">
        <v>155</v>
      </c>
      <c r="B601" s="2"/>
      <c r="C601" s="2"/>
      <c r="D601" s="86">
        <f>+D598+D599+D600+D597</f>
        <v>485947940.95999998</v>
      </c>
      <c r="E601" s="5"/>
      <c r="F601" s="2"/>
      <c r="G601" s="86">
        <f>+G598+G599+G600+G597</f>
        <v>490698097.69</v>
      </c>
    </row>
    <row r="602" spans="1:7" ht="17.25" thickTop="1" x14ac:dyDescent="0.3">
      <c r="A602" s="2"/>
      <c r="B602" s="2"/>
      <c r="C602" s="2"/>
      <c r="D602" s="2"/>
      <c r="E602" s="5"/>
      <c r="F602" s="2"/>
      <c r="G602" s="2"/>
    </row>
    <row r="603" spans="1:7" ht="16.5" x14ac:dyDescent="0.3">
      <c r="A603" s="2"/>
      <c r="B603" s="2"/>
      <c r="C603" s="2"/>
      <c r="D603" s="2"/>
      <c r="E603" s="5"/>
      <c r="F603" s="2"/>
      <c r="G603" s="2"/>
    </row>
    <row r="604" spans="1:7" ht="16.5" x14ac:dyDescent="0.3">
      <c r="A604" s="2"/>
      <c r="B604" s="2"/>
      <c r="C604" s="2"/>
      <c r="D604" s="2"/>
      <c r="E604" s="5"/>
      <c r="F604" s="2"/>
      <c r="G604" s="2"/>
    </row>
    <row r="605" spans="1:7" ht="16.5" x14ac:dyDescent="0.3">
      <c r="A605" s="2"/>
      <c r="B605" s="2"/>
      <c r="C605" s="2"/>
      <c r="D605" s="2"/>
      <c r="E605" s="5"/>
      <c r="F605" s="2"/>
      <c r="G605" s="2"/>
    </row>
    <row r="607" spans="1:7" ht="16.5" x14ac:dyDescent="0.3">
      <c r="A607" s="1" t="s">
        <v>156</v>
      </c>
      <c r="B607" s="1"/>
      <c r="C607" s="1"/>
      <c r="D607" s="1"/>
      <c r="E607" s="1"/>
      <c r="F607" s="1"/>
    </row>
    <row r="608" spans="1:7" x14ac:dyDescent="0.3">
      <c r="A608" s="87" t="s">
        <v>156</v>
      </c>
      <c r="B608" s="87"/>
      <c r="C608" s="87"/>
      <c r="D608" s="87"/>
      <c r="E608" s="87"/>
      <c r="F608" s="87"/>
    </row>
    <row r="609" spans="1:8" ht="15.75" x14ac:dyDescent="0.3">
      <c r="A609" s="88" t="s">
        <v>1</v>
      </c>
      <c r="B609" s="88"/>
      <c r="C609" s="88"/>
      <c r="D609" s="88"/>
      <c r="E609" s="88"/>
      <c r="F609" s="88"/>
    </row>
    <row r="610" spans="1:8" x14ac:dyDescent="0.3">
      <c r="A610" s="31"/>
      <c r="B610" s="31"/>
      <c r="C610" s="31"/>
      <c r="D610" s="31"/>
      <c r="E610" s="3"/>
    </row>
    <row r="611" spans="1:8" ht="15.75" x14ac:dyDescent="0.3">
      <c r="A611" s="89" t="s">
        <v>157</v>
      </c>
      <c r="B611" s="49"/>
      <c r="C611" s="49"/>
      <c r="D611" s="49"/>
      <c r="E611" s="3"/>
    </row>
    <row r="612" spans="1:8" x14ac:dyDescent="0.3">
      <c r="A612" s="50"/>
      <c r="B612" s="49"/>
      <c r="C612" s="49"/>
      <c r="D612" s="49"/>
      <c r="E612" s="3"/>
    </row>
    <row r="613" spans="1:8" ht="15" customHeight="1" x14ac:dyDescent="0.3">
      <c r="A613" s="51" t="s">
        <v>158</v>
      </c>
      <c r="B613" s="51"/>
      <c r="C613" s="51"/>
      <c r="D613" s="51"/>
      <c r="E613" s="51"/>
      <c r="F613" s="51"/>
      <c r="G613" s="51"/>
    </row>
    <row r="614" spans="1:8" ht="15" customHeight="1" x14ac:dyDescent="0.3">
      <c r="A614" s="51"/>
      <c r="B614" s="51"/>
      <c r="C614" s="51"/>
      <c r="D614" s="51"/>
      <c r="E614" s="51"/>
      <c r="F614" s="51"/>
      <c r="G614" s="51"/>
    </row>
    <row r="615" spans="1:8" ht="15" customHeight="1" x14ac:dyDescent="0.3">
      <c r="A615" s="51"/>
      <c r="B615" s="51"/>
      <c r="C615" s="51"/>
      <c r="D615" s="51"/>
      <c r="E615" s="51"/>
      <c r="F615" s="51"/>
      <c r="G615" s="51"/>
    </row>
    <row r="616" spans="1:8" ht="15" customHeight="1" x14ac:dyDescent="0.3">
      <c r="A616" s="51"/>
      <c r="B616" s="51"/>
      <c r="C616" s="51"/>
      <c r="D616" s="51"/>
      <c r="E616" s="51"/>
      <c r="F616" s="51"/>
      <c r="G616" s="51"/>
    </row>
    <row r="617" spans="1:8" ht="15" customHeight="1" x14ac:dyDescent="0.3">
      <c r="A617" s="51"/>
      <c r="B617" s="51"/>
      <c r="C617" s="51"/>
      <c r="D617" s="51"/>
      <c r="E617" s="51"/>
      <c r="F617" s="51"/>
      <c r="G617" s="51"/>
    </row>
    <row r="618" spans="1:8" ht="35.25" customHeight="1" x14ac:dyDescent="0.3">
      <c r="A618" s="51"/>
      <c r="B618" s="51"/>
      <c r="C618" s="51"/>
      <c r="D618" s="51"/>
      <c r="E618" s="51"/>
      <c r="F618" s="51"/>
      <c r="G618" s="51"/>
    </row>
    <row r="620" spans="1:8" x14ac:dyDescent="0.3">
      <c r="A620" s="53" t="s">
        <v>159</v>
      </c>
      <c r="D620" s="90">
        <v>2023</v>
      </c>
      <c r="G620" s="90">
        <v>2022</v>
      </c>
    </row>
    <row r="621" spans="1:8" x14ac:dyDescent="0.3">
      <c r="A621" s="53"/>
      <c r="D621" s="91"/>
      <c r="G621" s="91"/>
    </row>
    <row r="622" spans="1:8" ht="15.75" x14ac:dyDescent="0.3">
      <c r="A622" s="92" t="s">
        <v>160</v>
      </c>
      <c r="D622" s="91">
        <v>177394456.02000001</v>
      </c>
      <c r="G622" s="91">
        <v>171241992.18000001</v>
      </c>
      <c r="H622" s="17"/>
    </row>
    <row r="623" spans="1:8" ht="15.75" x14ac:dyDescent="0.3">
      <c r="A623" s="93" t="s">
        <v>161</v>
      </c>
      <c r="D623" s="65">
        <v>72687611.709999993</v>
      </c>
      <c r="G623" s="65">
        <v>69255294.469999999</v>
      </c>
      <c r="H623" s="17"/>
    </row>
    <row r="624" spans="1:8" ht="15.75" x14ac:dyDescent="0.3">
      <c r="A624" s="93" t="s">
        <v>162</v>
      </c>
      <c r="D624" s="94">
        <v>441855.31</v>
      </c>
      <c r="G624" s="94">
        <v>1605138</v>
      </c>
      <c r="H624" s="17"/>
    </row>
    <row r="625" spans="1:8" ht="15.75" thickBot="1" x14ac:dyDescent="0.35">
      <c r="A625" s="53" t="s">
        <v>18</v>
      </c>
      <c r="D625" s="95">
        <f>D622+D623+D624</f>
        <v>250523923.04000002</v>
      </c>
      <c r="G625" s="95">
        <f>G622+G623+G624</f>
        <v>242102424.65000001</v>
      </c>
      <c r="H625" s="17"/>
    </row>
    <row r="626" spans="1:8" ht="15.75" thickTop="1" x14ac:dyDescent="0.3">
      <c r="A626" s="53"/>
      <c r="D626" s="96"/>
      <c r="G626" s="96"/>
    </row>
    <row r="627" spans="1:8" x14ac:dyDescent="0.3">
      <c r="A627" s="53"/>
      <c r="D627" s="96"/>
      <c r="G627" s="96"/>
    </row>
    <row r="628" spans="1:8" x14ac:dyDescent="0.3">
      <c r="A628" s="53"/>
      <c r="D628" s="96"/>
      <c r="G628" s="96"/>
    </row>
    <row r="629" spans="1:8" x14ac:dyDescent="0.3">
      <c r="A629" s="53"/>
      <c r="D629" s="96"/>
      <c r="G629" s="96"/>
    </row>
    <row r="630" spans="1:8" x14ac:dyDescent="0.3">
      <c r="A630" s="53"/>
      <c r="D630" s="96"/>
      <c r="G630" s="96"/>
    </row>
    <row r="631" spans="1:8" x14ac:dyDescent="0.3">
      <c r="A631" s="53"/>
      <c r="D631" s="96"/>
      <c r="G631" s="96"/>
    </row>
    <row r="632" spans="1:8" x14ac:dyDescent="0.3">
      <c r="A632" s="53"/>
      <c r="D632" s="96"/>
      <c r="G632" s="96"/>
    </row>
    <row r="633" spans="1:8" x14ac:dyDescent="0.3">
      <c r="A633" s="53"/>
      <c r="D633" s="96"/>
      <c r="G633" s="96"/>
    </row>
    <row r="634" spans="1:8" x14ac:dyDescent="0.3">
      <c r="A634" s="53"/>
      <c r="D634" s="96"/>
      <c r="G634" s="96"/>
    </row>
    <row r="635" spans="1:8" x14ac:dyDescent="0.3">
      <c r="A635" s="53"/>
      <c r="D635" s="96"/>
      <c r="G635" s="96"/>
    </row>
    <row r="636" spans="1:8" x14ac:dyDescent="0.3">
      <c r="A636" s="53"/>
      <c r="D636" s="96"/>
      <c r="G636" s="96"/>
    </row>
    <row r="637" spans="1:8" x14ac:dyDescent="0.3">
      <c r="A637" s="53"/>
      <c r="D637" s="96"/>
      <c r="G637" s="96"/>
    </row>
    <row r="638" spans="1:8" x14ac:dyDescent="0.3">
      <c r="A638" s="53"/>
      <c r="D638" s="96"/>
      <c r="G638" s="96"/>
    </row>
    <row r="639" spans="1:8" x14ac:dyDescent="0.3">
      <c r="A639" s="53"/>
      <c r="D639" s="96"/>
      <c r="G639" s="96"/>
    </row>
    <row r="640" spans="1:8" x14ac:dyDescent="0.3">
      <c r="A640" s="53"/>
      <c r="D640" s="96"/>
      <c r="G640" s="96"/>
    </row>
    <row r="641" spans="1:10" ht="16.5" x14ac:dyDescent="0.3">
      <c r="A641" s="1" t="s">
        <v>163</v>
      </c>
      <c r="B641" s="1"/>
      <c r="C641" s="1"/>
      <c r="D641" s="1"/>
      <c r="E641" s="1"/>
      <c r="F641" s="1"/>
    </row>
    <row r="642" spans="1:10" ht="15.75" x14ac:dyDescent="0.3">
      <c r="A642" s="88" t="s">
        <v>164</v>
      </c>
      <c r="B642" s="88"/>
      <c r="C642" s="88"/>
      <c r="D642" s="88"/>
      <c r="E642" s="88"/>
      <c r="F642" s="88"/>
    </row>
    <row r="643" spans="1:10" ht="15.75" x14ac:dyDescent="0.3">
      <c r="A643" s="88" t="s">
        <v>165</v>
      </c>
      <c r="B643" s="88"/>
      <c r="C643" s="88"/>
      <c r="D643" s="88"/>
      <c r="E643" s="88"/>
      <c r="F643" s="88"/>
    </row>
    <row r="644" spans="1:10" ht="15.75" x14ac:dyDescent="0.3">
      <c r="A644" s="88" t="s">
        <v>1</v>
      </c>
      <c r="B644" s="88"/>
      <c r="C644" s="88"/>
      <c r="D644" s="88"/>
      <c r="E644" s="88"/>
      <c r="F644" s="88"/>
    </row>
    <row r="645" spans="1:10" ht="15.75" x14ac:dyDescent="0.3">
      <c r="A645" s="88" t="s">
        <v>2</v>
      </c>
      <c r="B645" s="88"/>
      <c r="C645" s="88"/>
      <c r="D645" s="88"/>
      <c r="E645" s="88"/>
      <c r="F645" s="88"/>
    </row>
    <row r="646" spans="1:10" x14ac:dyDescent="0.3">
      <c r="A646" s="31"/>
      <c r="B646" s="31"/>
      <c r="C646" s="31"/>
      <c r="D646" s="31"/>
      <c r="E646" s="31"/>
      <c r="F646" s="31"/>
    </row>
    <row r="647" spans="1:10" ht="16.5" x14ac:dyDescent="0.3">
      <c r="A647" s="6" t="s">
        <v>166</v>
      </c>
      <c r="B647" s="49"/>
      <c r="C647" s="49"/>
      <c r="D647" s="49"/>
      <c r="E647" s="3"/>
    </row>
    <row r="648" spans="1:10" x14ac:dyDescent="0.3">
      <c r="A648" s="50"/>
      <c r="B648" s="49"/>
      <c r="C648" s="49"/>
      <c r="D648" s="49"/>
      <c r="E648" s="3"/>
    </row>
    <row r="649" spans="1:10" ht="15" customHeight="1" x14ac:dyDescent="0.3">
      <c r="A649" s="51" t="s">
        <v>167</v>
      </c>
      <c r="B649" s="51"/>
      <c r="C649" s="51"/>
      <c r="D649" s="51"/>
      <c r="E649" s="51"/>
      <c r="F649" s="51"/>
      <c r="G649" s="51"/>
    </row>
    <row r="650" spans="1:10" ht="128.25" customHeight="1" x14ac:dyDescent="0.3">
      <c r="A650" s="51"/>
      <c r="B650" s="51"/>
      <c r="C650" s="51"/>
      <c r="D650" s="51"/>
      <c r="E650" s="51"/>
      <c r="F650" s="51"/>
      <c r="G650" s="51"/>
    </row>
    <row r="652" spans="1:10" x14ac:dyDescent="0.3">
      <c r="A652" s="53" t="s">
        <v>159</v>
      </c>
      <c r="D652" s="97">
        <v>2023</v>
      </c>
      <c r="G652" s="97">
        <v>2022</v>
      </c>
      <c r="J652" s="9"/>
    </row>
    <row r="653" spans="1:10" x14ac:dyDescent="0.3">
      <c r="A653" s="53"/>
      <c r="D653" s="49"/>
      <c r="G653" s="49"/>
      <c r="J653" s="84"/>
    </row>
    <row r="654" spans="1:10" ht="36" customHeight="1" x14ac:dyDescent="0.3">
      <c r="A654" s="98" t="s">
        <v>168</v>
      </c>
      <c r="D654" s="65">
        <v>287783312.11000001</v>
      </c>
      <c r="G654" s="65">
        <f>294346589.38+2578921.85</f>
        <v>296925511.23000002</v>
      </c>
      <c r="H654" s="17"/>
      <c r="I654" s="84"/>
      <c r="J654" s="84"/>
    </row>
    <row r="655" spans="1:10" x14ac:dyDescent="0.3">
      <c r="A655" s="98" t="s">
        <v>169</v>
      </c>
      <c r="D655" s="65">
        <v>994991.65</v>
      </c>
      <c r="G655" s="65"/>
      <c r="H655" s="17"/>
      <c r="J655" s="9"/>
    </row>
    <row r="656" spans="1:10" ht="15.75" thickBot="1" x14ac:dyDescent="0.35">
      <c r="A656" s="53" t="s">
        <v>18</v>
      </c>
      <c r="D656" s="95">
        <f>D654+D655</f>
        <v>288778303.75999999</v>
      </c>
      <c r="G656" s="95">
        <f>G654+G655</f>
        <v>296925511.23000002</v>
      </c>
      <c r="H656" s="17"/>
      <c r="J656" s="9"/>
    </row>
    <row r="657" spans="10:10" ht="15.75" thickTop="1" x14ac:dyDescent="0.3">
      <c r="J657" s="9"/>
    </row>
    <row r="658" spans="10:10" x14ac:dyDescent="0.3">
      <c r="J658" s="17"/>
    </row>
    <row r="678" spans="1:7" ht="16.5" x14ac:dyDescent="0.3">
      <c r="A678" s="1" t="s">
        <v>170</v>
      </c>
      <c r="B678" s="1"/>
      <c r="C678" s="1"/>
      <c r="D678" s="1"/>
      <c r="E678" s="1"/>
      <c r="F678" s="1"/>
      <c r="G678" s="2"/>
    </row>
    <row r="679" spans="1:7" ht="16.5" x14ac:dyDescent="0.3">
      <c r="A679" s="88" t="s">
        <v>171</v>
      </c>
      <c r="B679" s="88"/>
      <c r="C679" s="88"/>
      <c r="D679" s="88"/>
      <c r="E679" s="88"/>
      <c r="F679" s="88"/>
      <c r="G679" s="2"/>
    </row>
    <row r="680" spans="1:7" ht="16.5" x14ac:dyDescent="0.3">
      <c r="A680" s="88" t="s">
        <v>1</v>
      </c>
      <c r="B680" s="88"/>
      <c r="C680" s="88"/>
      <c r="D680" s="88"/>
      <c r="E680" s="88"/>
      <c r="F680" s="88"/>
      <c r="G680" s="2"/>
    </row>
    <row r="681" spans="1:7" ht="16.5" x14ac:dyDescent="0.3">
      <c r="A681" s="88" t="s">
        <v>2</v>
      </c>
      <c r="B681" s="88"/>
      <c r="C681" s="88"/>
      <c r="D681" s="88"/>
      <c r="E681" s="88"/>
      <c r="F681" s="88"/>
      <c r="G681" s="2"/>
    </row>
    <row r="682" spans="1:7" ht="16.5" x14ac:dyDescent="0.3">
      <c r="A682" s="35"/>
      <c r="B682" s="35"/>
      <c r="C682" s="35"/>
      <c r="D682" s="35"/>
      <c r="E682" s="35"/>
      <c r="F682" s="35"/>
      <c r="G682" s="2"/>
    </row>
    <row r="683" spans="1:7" ht="16.5" x14ac:dyDescent="0.3">
      <c r="A683" s="6" t="s">
        <v>172</v>
      </c>
      <c r="B683" s="14"/>
      <c r="C683" s="14"/>
      <c r="D683" s="14"/>
      <c r="E683" s="2"/>
      <c r="F683" s="2"/>
      <c r="G683" s="2"/>
    </row>
    <row r="684" spans="1:7" ht="16.5" x14ac:dyDescent="0.3">
      <c r="A684" s="6"/>
      <c r="B684" s="14"/>
      <c r="C684" s="14"/>
      <c r="D684" s="14"/>
      <c r="E684" s="2"/>
      <c r="F684" s="2"/>
      <c r="G684" s="2"/>
    </row>
    <row r="685" spans="1:7" ht="15" customHeight="1" x14ac:dyDescent="0.3">
      <c r="A685" s="51" t="s">
        <v>173</v>
      </c>
      <c r="B685" s="51"/>
      <c r="C685" s="51"/>
      <c r="D685" s="51"/>
      <c r="E685" s="51"/>
      <c r="F685" s="51"/>
      <c r="G685" s="51"/>
    </row>
    <row r="686" spans="1:7" ht="15" customHeight="1" x14ac:dyDescent="0.3">
      <c r="A686" s="51"/>
      <c r="B686" s="51"/>
      <c r="C686" s="51"/>
      <c r="D686" s="51"/>
      <c r="E686" s="51"/>
      <c r="F686" s="51"/>
      <c r="G686" s="51"/>
    </row>
    <row r="687" spans="1:7" ht="15" customHeight="1" x14ac:dyDescent="0.3">
      <c r="A687" s="51"/>
      <c r="B687" s="51"/>
      <c r="C687" s="51"/>
      <c r="D687" s="51"/>
      <c r="E687" s="51"/>
      <c r="F687" s="51"/>
      <c r="G687" s="51"/>
    </row>
    <row r="688" spans="1:7" ht="133.5" customHeight="1" x14ac:dyDescent="0.3">
      <c r="A688" s="51"/>
      <c r="B688" s="51"/>
      <c r="C688" s="51"/>
      <c r="D688" s="51"/>
      <c r="E688" s="51"/>
      <c r="F688" s="51"/>
      <c r="G688" s="51"/>
    </row>
    <row r="689" spans="1:9" ht="16.5" x14ac:dyDescent="0.3">
      <c r="A689" s="2"/>
      <c r="B689" s="2"/>
      <c r="C689" s="2"/>
      <c r="D689" s="2"/>
      <c r="E689" s="5"/>
      <c r="F689" s="2"/>
      <c r="G689" s="2"/>
    </row>
    <row r="690" spans="1:9" ht="16.5" x14ac:dyDescent="0.3">
      <c r="A690" s="2"/>
      <c r="B690" s="2"/>
      <c r="C690" s="2"/>
      <c r="D690" s="2"/>
      <c r="E690" s="5"/>
      <c r="F690" s="2"/>
      <c r="G690" s="2"/>
    </row>
    <row r="691" spans="1:9" ht="16.5" x14ac:dyDescent="0.3">
      <c r="A691" s="10" t="s">
        <v>5</v>
      </c>
      <c r="B691" s="2"/>
      <c r="C691" s="2"/>
      <c r="D691" s="32">
        <v>2023</v>
      </c>
      <c r="E691" s="99"/>
      <c r="F691" s="100"/>
      <c r="G691" s="32">
        <v>2022</v>
      </c>
    </row>
    <row r="692" spans="1:9" ht="16.5" x14ac:dyDescent="0.3">
      <c r="A692" s="10"/>
      <c r="B692" s="2"/>
      <c r="C692" s="2"/>
      <c r="D692" s="14"/>
      <c r="E692" s="5"/>
      <c r="F692" s="2"/>
      <c r="G692" s="14"/>
    </row>
    <row r="693" spans="1:9" ht="16.5" x14ac:dyDescent="0.3">
      <c r="A693" s="15" t="s">
        <v>174</v>
      </c>
      <c r="B693" s="2"/>
      <c r="C693" s="2"/>
      <c r="D693" s="16">
        <v>874408.5</v>
      </c>
      <c r="E693" s="5"/>
      <c r="F693" s="2"/>
      <c r="G693" s="16">
        <v>1020456</v>
      </c>
      <c r="H693" s="17"/>
    </row>
    <row r="694" spans="1:9" ht="16.5" x14ac:dyDescent="0.3">
      <c r="A694" s="15" t="s">
        <v>175</v>
      </c>
      <c r="B694" s="2"/>
      <c r="C694" s="2"/>
      <c r="D694" s="16"/>
      <c r="E694" s="5"/>
      <c r="F694" s="2"/>
      <c r="G694" s="16">
        <v>12576.2</v>
      </c>
      <c r="H694" s="17"/>
    </row>
    <row r="695" spans="1:9" ht="16.5" x14ac:dyDescent="0.3">
      <c r="A695" s="15" t="s">
        <v>176</v>
      </c>
      <c r="B695" s="2"/>
      <c r="C695" s="2"/>
      <c r="D695" s="16">
        <v>7921743</v>
      </c>
      <c r="E695" s="5"/>
      <c r="F695" s="2"/>
      <c r="G695" s="16">
        <v>4600326.82</v>
      </c>
      <c r="H695" s="17"/>
    </row>
    <row r="696" spans="1:9" ht="16.5" x14ac:dyDescent="0.3">
      <c r="A696" s="15" t="s">
        <v>177</v>
      </c>
      <c r="B696" s="2"/>
      <c r="C696" s="2"/>
      <c r="D696" s="16">
        <v>-44268.13</v>
      </c>
      <c r="E696" s="5"/>
      <c r="F696" s="2"/>
      <c r="G696" s="16">
        <v>-984854.43</v>
      </c>
      <c r="H696" s="17"/>
    </row>
    <row r="697" spans="1:9" ht="32.25" customHeight="1" x14ac:dyDescent="0.3">
      <c r="A697" s="15" t="s">
        <v>178</v>
      </c>
      <c r="B697" s="2"/>
      <c r="C697" s="2"/>
      <c r="D697" s="16">
        <v>638255.6</v>
      </c>
      <c r="E697" s="5"/>
      <c r="F697" s="2"/>
      <c r="G697" s="16">
        <v>100360.4</v>
      </c>
      <c r="H697" s="17"/>
      <c r="I697" s="9"/>
    </row>
    <row r="698" spans="1:9" ht="17.25" thickBot="1" x14ac:dyDescent="0.35">
      <c r="A698" s="10" t="s">
        <v>18</v>
      </c>
      <c r="B698" s="2"/>
      <c r="C698" s="2"/>
      <c r="D698" s="101">
        <f>SUM(D692:D697)</f>
        <v>9390138.9699999988</v>
      </c>
      <c r="E698" s="5"/>
      <c r="F698" s="2"/>
      <c r="G698" s="102">
        <f>SUM(G693:G697)</f>
        <v>4748864.9900000012</v>
      </c>
      <c r="H698" s="17"/>
      <c r="I698" s="9"/>
    </row>
    <row r="699" spans="1:9" ht="15.75" thickTop="1" x14ac:dyDescent="0.3">
      <c r="H699" s="17"/>
      <c r="I699" s="9"/>
    </row>
    <row r="701" spans="1:9" ht="13.5" customHeight="1" x14ac:dyDescent="0.3"/>
    <row r="702" spans="1:9" ht="13.5" customHeight="1" x14ac:dyDescent="0.3"/>
    <row r="704" spans="1:9" x14ac:dyDescent="0.3">
      <c r="D704" s="17"/>
    </row>
    <row r="705" spans="1:9" ht="16.5" x14ac:dyDescent="0.3">
      <c r="A705" s="1" t="s">
        <v>179</v>
      </c>
      <c r="B705" s="1"/>
      <c r="C705" s="1"/>
      <c r="D705" s="1"/>
      <c r="E705" s="1"/>
      <c r="F705" s="1"/>
      <c r="G705" s="2"/>
    </row>
    <row r="706" spans="1:9" ht="16.5" x14ac:dyDescent="0.3">
      <c r="A706" s="4" t="s">
        <v>180</v>
      </c>
      <c r="B706" s="4"/>
      <c r="C706" s="4"/>
      <c r="D706" s="4"/>
      <c r="E706" s="4"/>
      <c r="F706" s="4"/>
      <c r="G706" s="2"/>
    </row>
    <row r="707" spans="1:9" ht="16.5" x14ac:dyDescent="0.3">
      <c r="A707" s="4" t="s">
        <v>181</v>
      </c>
      <c r="B707" s="4"/>
      <c r="C707" s="4"/>
      <c r="D707" s="4"/>
      <c r="E707" s="4"/>
      <c r="F707" s="4"/>
      <c r="G707" s="2"/>
    </row>
    <row r="708" spans="1:9" ht="16.5" x14ac:dyDescent="0.3">
      <c r="A708" s="4" t="s">
        <v>2</v>
      </c>
      <c r="B708" s="4"/>
      <c r="C708" s="4"/>
      <c r="D708" s="4"/>
      <c r="E708" s="4"/>
      <c r="F708" s="4"/>
      <c r="G708" s="2"/>
    </row>
    <row r="709" spans="1:9" ht="16.5" x14ac:dyDescent="0.3">
      <c r="A709" s="6" t="s">
        <v>182</v>
      </c>
      <c r="B709" s="14"/>
      <c r="C709" s="14"/>
      <c r="D709" s="14"/>
      <c r="E709" s="2"/>
      <c r="F709" s="2"/>
      <c r="G709" s="2"/>
    </row>
    <row r="710" spans="1:9" ht="16.5" x14ac:dyDescent="0.3">
      <c r="A710" s="6"/>
      <c r="B710" s="14"/>
      <c r="C710" s="14"/>
      <c r="D710" s="14"/>
      <c r="E710" s="2"/>
      <c r="F710" s="2"/>
      <c r="G710" s="2"/>
    </row>
    <row r="711" spans="1:9" ht="15" customHeight="1" x14ac:dyDescent="0.3">
      <c r="A711" s="51" t="s">
        <v>183</v>
      </c>
      <c r="B711" s="51"/>
      <c r="C711" s="51"/>
      <c r="D711" s="51"/>
      <c r="E711" s="51"/>
      <c r="F711" s="51"/>
      <c r="G711" s="51"/>
    </row>
    <row r="712" spans="1:9" ht="15" customHeight="1" x14ac:dyDescent="0.3">
      <c r="A712" s="51"/>
      <c r="B712" s="51"/>
      <c r="C712" s="51"/>
      <c r="D712" s="51"/>
      <c r="E712" s="51"/>
      <c r="F712" s="51"/>
      <c r="G712" s="51"/>
    </row>
    <row r="713" spans="1:9" ht="15" customHeight="1" x14ac:dyDescent="0.3">
      <c r="A713" s="51"/>
      <c r="B713" s="51"/>
      <c r="C713" s="51"/>
      <c r="D713" s="51"/>
      <c r="E713" s="51"/>
      <c r="F713" s="51"/>
      <c r="G713" s="51"/>
    </row>
    <row r="714" spans="1:9" ht="102" customHeight="1" x14ac:dyDescent="0.3">
      <c r="A714" s="51"/>
      <c r="B714" s="51"/>
      <c r="C714" s="51"/>
      <c r="D714" s="51"/>
      <c r="E714" s="51"/>
      <c r="F714" s="51"/>
      <c r="G714" s="51"/>
    </row>
    <row r="715" spans="1:9" ht="16.5" x14ac:dyDescent="0.3">
      <c r="A715" s="2"/>
      <c r="B715" s="2"/>
      <c r="C715" s="2"/>
      <c r="D715" s="2"/>
      <c r="E715" s="5"/>
      <c r="F715" s="2"/>
      <c r="G715" s="2"/>
    </row>
    <row r="716" spans="1:9" ht="16.5" x14ac:dyDescent="0.3">
      <c r="A716" s="2"/>
      <c r="B716" s="2"/>
      <c r="C716" s="2"/>
      <c r="D716" s="2"/>
      <c r="E716" s="5"/>
      <c r="F716" s="2"/>
      <c r="G716" s="2"/>
    </row>
    <row r="717" spans="1:9" ht="16.5" x14ac:dyDescent="0.3">
      <c r="A717" s="10" t="s">
        <v>5</v>
      </c>
      <c r="B717" s="2"/>
      <c r="C717" s="2"/>
      <c r="D717" s="13">
        <v>2023</v>
      </c>
      <c r="E717" s="5"/>
      <c r="F717" s="2"/>
      <c r="G717" s="13">
        <v>2022</v>
      </c>
    </row>
    <row r="718" spans="1:9" ht="16.5" x14ac:dyDescent="0.3">
      <c r="A718" s="10"/>
      <c r="B718" s="2"/>
      <c r="C718" s="2"/>
      <c r="D718" s="14"/>
      <c r="E718" s="5"/>
      <c r="F718" s="2"/>
      <c r="G718" s="14"/>
    </row>
    <row r="719" spans="1:9" ht="16.5" x14ac:dyDescent="0.3">
      <c r="A719" s="15" t="s">
        <v>184</v>
      </c>
      <c r="B719" s="2"/>
      <c r="C719" s="2"/>
      <c r="D719" s="16">
        <v>155694041.05000001</v>
      </c>
      <c r="E719" s="5"/>
      <c r="F719" s="2"/>
      <c r="G719" s="16">
        <v>156001147.16999999</v>
      </c>
      <c r="H719" s="17"/>
      <c r="I719" s="17"/>
    </row>
    <row r="720" spans="1:9" ht="16.5" x14ac:dyDescent="0.3">
      <c r="A720" s="15" t="s">
        <v>185</v>
      </c>
      <c r="B720" s="2"/>
      <c r="C720" s="2"/>
      <c r="D720" s="16">
        <v>11189912.17</v>
      </c>
      <c r="E720" s="5"/>
      <c r="F720" s="2"/>
      <c r="G720" s="16">
        <v>11260641.189999999</v>
      </c>
      <c r="H720" s="17"/>
      <c r="I720" s="17"/>
    </row>
    <row r="721" spans="1:10" ht="16.5" x14ac:dyDescent="0.3">
      <c r="A721" s="15" t="s">
        <v>186</v>
      </c>
      <c r="B721" s="2"/>
      <c r="C721" s="2"/>
      <c r="D721" s="16">
        <v>11240737.59</v>
      </c>
      <c r="E721" s="5"/>
      <c r="F721" s="2"/>
      <c r="G721" s="16">
        <v>11325400.560000001</v>
      </c>
      <c r="H721" s="17"/>
      <c r="I721" s="17"/>
    </row>
    <row r="722" spans="1:10" ht="16.5" x14ac:dyDescent="0.3">
      <c r="A722" s="15" t="s">
        <v>187</v>
      </c>
      <c r="B722" s="2"/>
      <c r="C722" s="2"/>
      <c r="D722" s="16">
        <v>1753792.2660000001</v>
      </c>
      <c r="E722" s="5"/>
      <c r="F722" s="2"/>
      <c r="G722" s="16">
        <v>1759041.75</v>
      </c>
      <c r="H722" s="17"/>
      <c r="I722" s="17"/>
    </row>
    <row r="723" spans="1:10" ht="16.5" x14ac:dyDescent="0.3">
      <c r="A723" s="15" t="s">
        <v>188</v>
      </c>
      <c r="B723" s="2"/>
      <c r="C723" s="2"/>
      <c r="D723" s="16">
        <v>6365000</v>
      </c>
      <c r="E723" s="5"/>
      <c r="F723" s="2"/>
      <c r="G723" s="16">
        <v>6460000</v>
      </c>
      <c r="H723" s="17"/>
      <c r="I723" s="17"/>
    </row>
    <row r="724" spans="1:10" ht="16.5" x14ac:dyDescent="0.3">
      <c r="A724" s="15" t="s">
        <v>189</v>
      </c>
      <c r="B724" s="2"/>
      <c r="C724" s="2"/>
      <c r="D724" s="16">
        <v>1682075</v>
      </c>
      <c r="E724" s="5"/>
      <c r="F724" s="2"/>
      <c r="G724" s="16">
        <v>1141900</v>
      </c>
      <c r="H724" s="17"/>
      <c r="I724" s="17"/>
    </row>
    <row r="725" spans="1:10" ht="16.5" x14ac:dyDescent="0.3">
      <c r="A725" s="15" t="s">
        <v>190</v>
      </c>
      <c r="B725" s="2"/>
      <c r="C725" s="2"/>
      <c r="D725" s="16">
        <v>4290235.3</v>
      </c>
      <c r="E725" s="5"/>
      <c r="F725" s="2"/>
      <c r="G725" s="16">
        <v>18775753.399999999</v>
      </c>
      <c r="H725" s="17"/>
      <c r="I725" s="17"/>
    </row>
    <row r="726" spans="1:10" ht="15.75" customHeight="1" x14ac:dyDescent="0.3">
      <c r="A726" s="15" t="s">
        <v>191</v>
      </c>
      <c r="B726" s="2"/>
      <c r="C726" s="2"/>
      <c r="D726" s="16">
        <v>2984456.72</v>
      </c>
      <c r="E726" s="5"/>
      <c r="F726" s="2"/>
      <c r="G726" s="16">
        <v>3167439.45</v>
      </c>
      <c r="H726" s="17"/>
      <c r="I726" s="17"/>
    </row>
    <row r="727" spans="1:10" ht="16.5" x14ac:dyDescent="0.3">
      <c r="A727" s="15" t="s">
        <v>192</v>
      </c>
      <c r="B727" s="2"/>
      <c r="C727" s="2"/>
      <c r="D727" s="16">
        <f>2652500+2500</f>
        <v>2655000</v>
      </c>
      <c r="E727" s="5"/>
      <c r="F727" s="2"/>
      <c r="G727" s="16">
        <v>2160000</v>
      </c>
      <c r="H727" s="17"/>
      <c r="I727" s="17"/>
    </row>
    <row r="728" spans="1:10" ht="16.5" x14ac:dyDescent="0.3">
      <c r="A728" s="15" t="s">
        <v>193</v>
      </c>
      <c r="B728" s="2"/>
      <c r="C728" s="2"/>
      <c r="D728" s="16">
        <v>2746200</v>
      </c>
      <c r="E728" s="5"/>
      <c r="F728" s="2"/>
      <c r="G728" s="16">
        <v>4118400</v>
      </c>
      <c r="H728" s="17"/>
      <c r="I728" s="17"/>
    </row>
    <row r="729" spans="1:10" ht="16.5" x14ac:dyDescent="0.3">
      <c r="A729" s="15" t="s">
        <v>194</v>
      </c>
      <c r="B729" s="2"/>
      <c r="C729" s="2"/>
      <c r="D729" s="16"/>
      <c r="E729" s="5"/>
      <c r="F729" s="2"/>
      <c r="G729" s="16">
        <v>163333.32</v>
      </c>
      <c r="H729" s="17"/>
      <c r="I729" s="17"/>
    </row>
    <row r="730" spans="1:10" ht="16.5" x14ac:dyDescent="0.3">
      <c r="A730" s="15" t="s">
        <v>195</v>
      </c>
      <c r="B730" s="2"/>
      <c r="C730" s="2"/>
      <c r="D730" s="16">
        <v>12995865.9</v>
      </c>
      <c r="E730" s="5"/>
      <c r="F730" s="2"/>
      <c r="G730" s="16">
        <v>12295998.15</v>
      </c>
      <c r="H730" s="17"/>
      <c r="I730" s="17"/>
    </row>
    <row r="731" spans="1:10" ht="17.25" customHeight="1" x14ac:dyDescent="0.3">
      <c r="A731" s="15" t="s">
        <v>196</v>
      </c>
      <c r="B731" s="2"/>
      <c r="C731" s="2"/>
      <c r="D731" s="16">
        <v>13463587.9</v>
      </c>
      <c r="E731" s="5"/>
      <c r="F731" s="2"/>
      <c r="G731" s="16"/>
      <c r="H731" s="17"/>
      <c r="I731" s="17"/>
    </row>
    <row r="732" spans="1:10" ht="16.5" x14ac:dyDescent="0.3">
      <c r="A732" s="15" t="s">
        <v>136</v>
      </c>
      <c r="B732" s="2"/>
      <c r="C732" s="2"/>
      <c r="D732" s="16">
        <v>14201291.609999999</v>
      </c>
      <c r="E732" s="5"/>
      <c r="F732" s="2"/>
      <c r="G732" s="16">
        <v>15282225.02</v>
      </c>
      <c r="H732" s="17"/>
      <c r="I732" s="17"/>
    </row>
    <row r="733" spans="1:10" ht="16.5" x14ac:dyDescent="0.3">
      <c r="A733" s="15" t="s">
        <v>197</v>
      </c>
      <c r="B733" s="2"/>
      <c r="C733" s="2"/>
      <c r="D733" s="16">
        <v>9669506</v>
      </c>
      <c r="E733" s="5"/>
      <c r="F733" s="2"/>
      <c r="G733" s="16">
        <v>7231421.3300000001</v>
      </c>
      <c r="H733" s="17"/>
      <c r="I733" s="17"/>
    </row>
    <row r="734" spans="1:10" ht="16.5" x14ac:dyDescent="0.3">
      <c r="A734" s="15" t="s">
        <v>198</v>
      </c>
      <c r="B734" s="103"/>
      <c r="C734" s="104"/>
      <c r="D734" s="16">
        <v>2270328.92</v>
      </c>
      <c r="E734" s="2"/>
      <c r="F734" s="16"/>
      <c r="G734" s="16">
        <v>1606253.25</v>
      </c>
      <c r="H734" s="17"/>
      <c r="I734" s="17"/>
    </row>
    <row r="735" spans="1:10" ht="16.5" x14ac:dyDescent="0.3">
      <c r="A735" s="15" t="s">
        <v>199</v>
      </c>
      <c r="B735" s="103"/>
      <c r="C735" s="104"/>
      <c r="D735" s="16">
        <v>133373.29999999999</v>
      </c>
      <c r="E735" s="2"/>
      <c r="F735" s="16"/>
      <c r="G735" s="16">
        <v>151850.69</v>
      </c>
      <c r="H735" s="17"/>
      <c r="I735" s="17"/>
    </row>
    <row r="736" spans="1:10" ht="16.5" x14ac:dyDescent="0.3">
      <c r="A736" s="15" t="s">
        <v>200</v>
      </c>
      <c r="B736" s="103"/>
      <c r="C736" s="104"/>
      <c r="D736" s="16">
        <v>1680000</v>
      </c>
      <c r="E736" s="2"/>
      <c r="F736" s="16"/>
      <c r="G736" s="16">
        <v>1680000</v>
      </c>
      <c r="H736" s="17"/>
      <c r="I736" s="17"/>
      <c r="J736" s="17"/>
    </row>
    <row r="737" spans="1:9" ht="17.25" thickBot="1" x14ac:dyDescent="0.35">
      <c r="A737" s="10" t="s">
        <v>18</v>
      </c>
      <c r="B737" s="103"/>
      <c r="C737" s="103"/>
      <c r="D737" s="101">
        <f>SUM(D719:F736)</f>
        <v>255015403.72600004</v>
      </c>
      <c r="E737" s="2"/>
      <c r="F737" s="42">
        <f>SUM(F719:F736)</f>
        <v>0</v>
      </c>
      <c r="G737" s="42">
        <f>SUM(G719:G736)</f>
        <v>254580805.28</v>
      </c>
      <c r="H737" s="17"/>
      <c r="I737" s="17"/>
    </row>
    <row r="738" spans="1:9" ht="17.25" thickTop="1" x14ac:dyDescent="0.3">
      <c r="A738" s="10"/>
      <c r="B738" s="103"/>
      <c r="C738" s="103"/>
      <c r="D738" s="105"/>
      <c r="E738" s="2"/>
      <c r="F738" s="43"/>
      <c r="G738" s="43"/>
      <c r="I738" s="17"/>
    </row>
    <row r="739" spans="1:9" ht="16.5" x14ac:dyDescent="0.3">
      <c r="A739" s="15"/>
      <c r="B739" s="2"/>
      <c r="C739" s="2"/>
      <c r="D739" s="16"/>
      <c r="E739" s="5"/>
      <c r="F739" s="2"/>
      <c r="G739" s="16"/>
      <c r="I739" s="17"/>
    </row>
    <row r="740" spans="1:9" ht="16.5" x14ac:dyDescent="0.3">
      <c r="A740" s="11" t="s">
        <v>201</v>
      </c>
    </row>
    <row r="741" spans="1:9" ht="15.75" customHeight="1" x14ac:dyDescent="0.3">
      <c r="A741" s="106" t="s">
        <v>202</v>
      </c>
      <c r="B741" s="106"/>
      <c r="C741" s="106"/>
      <c r="D741" s="106"/>
      <c r="E741" s="106"/>
      <c r="F741" s="106"/>
      <c r="G741" s="106"/>
    </row>
    <row r="742" spans="1:9" ht="98.25" customHeight="1" x14ac:dyDescent="0.3">
      <c r="A742" s="106"/>
      <c r="B742" s="106"/>
      <c r="C742" s="106"/>
      <c r="D742" s="106"/>
      <c r="E742" s="106"/>
      <c r="F742" s="106"/>
      <c r="G742" s="106"/>
    </row>
    <row r="743" spans="1:9" ht="16.5" customHeight="1" x14ac:dyDescent="0.3">
      <c r="A743" s="107"/>
      <c r="B743" s="107"/>
      <c r="C743" s="107"/>
      <c r="D743" s="107"/>
      <c r="E743" s="107"/>
      <c r="F743" s="107"/>
      <c r="G743" s="107"/>
    </row>
    <row r="744" spans="1:9" ht="16.5" customHeight="1" x14ac:dyDescent="0.3">
      <c r="A744" s="107"/>
      <c r="B744" s="107"/>
      <c r="C744" s="107"/>
      <c r="D744" s="107"/>
      <c r="E744" s="107"/>
      <c r="F744" s="107"/>
      <c r="G744" s="107"/>
    </row>
    <row r="745" spans="1:9" ht="16.5" customHeight="1" x14ac:dyDescent="0.3">
      <c r="A745" s="107"/>
      <c r="B745" s="107"/>
      <c r="C745" s="107"/>
      <c r="D745" s="107"/>
      <c r="E745" s="107"/>
      <c r="F745" s="107"/>
      <c r="G745" s="107"/>
    </row>
    <row r="748" spans="1:9" ht="16.5" x14ac:dyDescent="0.3">
      <c r="A748" s="1" t="s">
        <v>203</v>
      </c>
      <c r="B748" s="1"/>
      <c r="C748" s="1"/>
      <c r="D748" s="1"/>
      <c r="E748" s="1"/>
      <c r="F748" s="1"/>
      <c r="G748" s="2"/>
    </row>
    <row r="749" spans="1:9" ht="16.5" x14ac:dyDescent="0.3">
      <c r="A749" s="4" t="s">
        <v>204</v>
      </c>
      <c r="B749" s="4"/>
      <c r="C749" s="4"/>
      <c r="D749" s="4"/>
      <c r="E749" s="4"/>
      <c r="F749" s="4"/>
      <c r="G749" s="2"/>
    </row>
    <row r="750" spans="1:9" ht="16.5" x14ac:dyDescent="0.3">
      <c r="A750" s="4" t="s">
        <v>205</v>
      </c>
      <c r="B750" s="4"/>
      <c r="C750" s="4"/>
      <c r="D750" s="4"/>
      <c r="E750" s="4"/>
      <c r="F750" s="4"/>
      <c r="G750" s="2"/>
    </row>
    <row r="751" spans="1:9" ht="16.5" x14ac:dyDescent="0.3">
      <c r="A751" s="4" t="s">
        <v>2</v>
      </c>
      <c r="B751" s="4"/>
      <c r="C751" s="4"/>
      <c r="D751" s="4"/>
      <c r="E751" s="4"/>
      <c r="F751" s="4"/>
      <c r="G751" s="2"/>
    </row>
    <row r="752" spans="1:9" ht="16.5" x14ac:dyDescent="0.3">
      <c r="A752" s="35"/>
      <c r="B752" s="35"/>
      <c r="C752" s="35"/>
      <c r="D752" s="35"/>
      <c r="E752" s="35"/>
      <c r="F752" s="35"/>
      <c r="G752" s="2"/>
    </row>
    <row r="753" spans="1:10" ht="16.5" x14ac:dyDescent="0.3">
      <c r="A753" s="6" t="s">
        <v>206</v>
      </c>
      <c r="B753" s="14"/>
      <c r="C753" s="14"/>
      <c r="D753" s="14"/>
      <c r="E753" s="2"/>
      <c r="F753" s="2"/>
      <c r="G753" s="2"/>
    </row>
    <row r="754" spans="1:10" ht="16.5" x14ac:dyDescent="0.3">
      <c r="A754" s="6"/>
      <c r="B754" s="14"/>
      <c r="C754" s="14"/>
      <c r="D754" s="14"/>
      <c r="E754" s="2"/>
      <c r="F754" s="2"/>
      <c r="G754" s="2"/>
    </row>
    <row r="755" spans="1:10" ht="15" customHeight="1" x14ac:dyDescent="0.3">
      <c r="A755" s="51" t="s">
        <v>207</v>
      </c>
      <c r="B755" s="51"/>
      <c r="C755" s="51"/>
      <c r="D755" s="51"/>
      <c r="E755" s="51"/>
      <c r="F755" s="51"/>
      <c r="G755" s="51"/>
    </row>
    <row r="756" spans="1:10" x14ac:dyDescent="0.3">
      <c r="A756" s="51"/>
      <c r="B756" s="51"/>
      <c r="C756" s="51"/>
      <c r="D756" s="51"/>
      <c r="E756" s="51"/>
      <c r="F756" s="51"/>
      <c r="G756" s="51"/>
    </row>
    <row r="757" spans="1:10" ht="100.5" customHeight="1" x14ac:dyDescent="0.3">
      <c r="A757" s="51"/>
      <c r="B757" s="51"/>
      <c r="C757" s="51"/>
      <c r="D757" s="51"/>
      <c r="E757" s="51"/>
      <c r="F757" s="51"/>
      <c r="G757" s="51"/>
    </row>
    <row r="758" spans="1:10" ht="16.5" x14ac:dyDescent="0.3">
      <c r="A758" s="2"/>
      <c r="B758" s="2"/>
      <c r="C758" s="2"/>
      <c r="D758" s="2"/>
      <c r="E758" s="5"/>
      <c r="F758" s="2"/>
      <c r="G758" s="2"/>
    </row>
    <row r="759" spans="1:10" ht="16.5" x14ac:dyDescent="0.3">
      <c r="A759" s="10" t="s">
        <v>5</v>
      </c>
      <c r="B759" s="2"/>
      <c r="C759" s="2"/>
      <c r="D759" s="32">
        <v>2023</v>
      </c>
      <c r="E759" s="99"/>
      <c r="F759" s="100"/>
      <c r="G759" s="32">
        <v>2022</v>
      </c>
    </row>
    <row r="760" spans="1:10" ht="16.5" x14ac:dyDescent="0.3">
      <c r="A760" s="10"/>
      <c r="B760" s="2"/>
      <c r="C760" s="2"/>
      <c r="D760" s="14"/>
      <c r="E760" s="5"/>
      <c r="F760" s="2"/>
      <c r="G760" s="14"/>
    </row>
    <row r="761" spans="1:10" ht="32.25" x14ac:dyDescent="0.3">
      <c r="A761" s="10" t="s">
        <v>208</v>
      </c>
      <c r="B761" s="2"/>
      <c r="C761" s="2"/>
      <c r="D761" s="14"/>
      <c r="E761" s="5"/>
      <c r="F761" s="2"/>
      <c r="G761" s="14"/>
    </row>
    <row r="762" spans="1:10" ht="32.25" x14ac:dyDescent="0.3">
      <c r="A762" s="15" t="s">
        <v>209</v>
      </c>
      <c r="B762" s="2"/>
      <c r="C762" s="2"/>
      <c r="D762" s="108">
        <f>1001830+240000+18481214.4</f>
        <v>19723044.399999999</v>
      </c>
      <c r="E762" s="5"/>
      <c r="F762" s="2"/>
      <c r="G762" s="108">
        <v>11492761.619999999</v>
      </c>
      <c r="H762" s="63"/>
      <c r="I762" s="33"/>
      <c r="J762" s="17"/>
    </row>
    <row r="763" spans="1:10" ht="16.5" x14ac:dyDescent="0.3">
      <c r="A763" s="109" t="s">
        <v>210</v>
      </c>
      <c r="B763" s="2"/>
      <c r="C763" s="2"/>
      <c r="D763" s="108">
        <f>50367261.25+39087019.44</f>
        <v>89454280.689999998</v>
      </c>
      <c r="E763" s="5"/>
      <c r="F763" s="2"/>
      <c r="G763" s="108">
        <f>48722640.58+54875919.42</f>
        <v>103598560</v>
      </c>
      <c r="H763" s="63"/>
      <c r="I763" s="63"/>
    </row>
    <row r="764" spans="1:10" ht="32.25" x14ac:dyDescent="0.3">
      <c r="A764" s="15" t="s">
        <v>211</v>
      </c>
      <c r="B764" s="2"/>
      <c r="C764" s="2"/>
      <c r="D764" s="108">
        <v>535225</v>
      </c>
      <c r="E764" s="5"/>
      <c r="F764" s="2"/>
      <c r="G764" s="108">
        <v>1297680</v>
      </c>
      <c r="H764" s="63"/>
    </row>
    <row r="765" spans="1:10" ht="17.25" thickBot="1" x14ac:dyDescent="0.35">
      <c r="A765" s="10" t="s">
        <v>18</v>
      </c>
      <c r="B765" s="2"/>
      <c r="C765" s="2"/>
      <c r="D765" s="110">
        <f>SUM(D760:D764)</f>
        <v>109712550.09</v>
      </c>
      <c r="E765" s="5"/>
      <c r="F765" s="2"/>
      <c r="G765" s="42">
        <f>SUM(G760:G764)</f>
        <v>116389001.62</v>
      </c>
      <c r="H765" s="63"/>
    </row>
    <row r="766" spans="1:10" ht="15.75" thickTop="1" x14ac:dyDescent="0.3"/>
    <row r="770" spans="1:8" ht="16.5" x14ac:dyDescent="0.3">
      <c r="A770" s="1" t="s">
        <v>212</v>
      </c>
      <c r="B770" s="1"/>
      <c r="C770" s="1"/>
      <c r="D770" s="1"/>
      <c r="E770" s="1"/>
      <c r="F770" s="1"/>
      <c r="G770" s="2"/>
    </row>
    <row r="771" spans="1:8" ht="16.5" x14ac:dyDescent="0.3">
      <c r="A771" s="4" t="s">
        <v>213</v>
      </c>
      <c r="B771" s="4"/>
      <c r="C771" s="4"/>
      <c r="D771" s="4"/>
      <c r="E771" s="4"/>
      <c r="F771" s="4"/>
      <c r="G771" s="2"/>
    </row>
    <row r="772" spans="1:8" ht="16.5" x14ac:dyDescent="0.3">
      <c r="A772" s="4" t="s">
        <v>205</v>
      </c>
      <c r="B772" s="4"/>
      <c r="C772" s="4"/>
      <c r="D772" s="4"/>
      <c r="E772" s="4"/>
      <c r="F772" s="4"/>
      <c r="G772" s="2"/>
    </row>
    <row r="773" spans="1:8" ht="16.5" x14ac:dyDescent="0.3">
      <c r="A773" s="4" t="s">
        <v>2</v>
      </c>
      <c r="B773" s="4"/>
      <c r="C773" s="4"/>
      <c r="D773" s="4"/>
      <c r="E773" s="4"/>
      <c r="F773" s="4"/>
      <c r="G773" s="2"/>
    </row>
    <row r="774" spans="1:8" ht="16.5" x14ac:dyDescent="0.3">
      <c r="A774" s="35"/>
      <c r="B774" s="35"/>
      <c r="C774" s="35"/>
      <c r="D774" s="35"/>
      <c r="E774" s="35"/>
      <c r="F774" s="35"/>
      <c r="G774" s="2"/>
    </row>
    <row r="775" spans="1:8" ht="16.5" x14ac:dyDescent="0.3">
      <c r="A775" s="6" t="s">
        <v>214</v>
      </c>
      <c r="B775" s="14"/>
      <c r="C775" s="14"/>
      <c r="D775" s="14"/>
      <c r="E775" s="2"/>
      <c r="F775" s="2"/>
      <c r="G775" s="2"/>
    </row>
    <row r="776" spans="1:8" ht="16.5" x14ac:dyDescent="0.3">
      <c r="A776" s="6"/>
      <c r="B776" s="14"/>
      <c r="C776" s="14"/>
      <c r="D776" s="14"/>
      <c r="E776" s="2"/>
      <c r="F776" s="2"/>
      <c r="G776" s="2"/>
    </row>
    <row r="777" spans="1:8" ht="15" customHeight="1" x14ac:dyDescent="0.3">
      <c r="A777" s="51" t="s">
        <v>215</v>
      </c>
      <c r="B777" s="51"/>
      <c r="C777" s="51"/>
      <c r="D777" s="51"/>
      <c r="E777" s="51"/>
      <c r="F777" s="51"/>
      <c r="G777" s="51"/>
    </row>
    <row r="778" spans="1:8" ht="15" customHeight="1" x14ac:dyDescent="0.3">
      <c r="A778" s="51"/>
      <c r="B778" s="51"/>
      <c r="C778" s="51"/>
      <c r="D778" s="51"/>
      <c r="E778" s="51"/>
      <c r="F778" s="51"/>
      <c r="G778" s="51"/>
    </row>
    <row r="779" spans="1:8" ht="78.75" customHeight="1" x14ac:dyDescent="0.3">
      <c r="A779" s="51"/>
      <c r="B779" s="51"/>
      <c r="C779" s="51"/>
      <c r="D779" s="51"/>
      <c r="E779" s="51"/>
      <c r="F779" s="51"/>
      <c r="G779" s="51"/>
    </row>
    <row r="780" spans="1:8" ht="16.5" x14ac:dyDescent="0.3">
      <c r="A780" s="2"/>
      <c r="B780" s="2"/>
      <c r="C780" s="2"/>
      <c r="D780" s="2"/>
      <c r="E780" s="5"/>
      <c r="F780" s="2"/>
      <c r="G780" s="2"/>
    </row>
    <row r="781" spans="1:8" ht="16.5" x14ac:dyDescent="0.3">
      <c r="A781" s="10" t="s">
        <v>5</v>
      </c>
      <c r="B781" s="2"/>
      <c r="C781" s="2"/>
      <c r="D781" s="32">
        <v>2023</v>
      </c>
      <c r="E781" s="99"/>
      <c r="F781" s="100"/>
      <c r="G781" s="32">
        <v>2022</v>
      </c>
    </row>
    <row r="782" spans="1:8" ht="16.5" x14ac:dyDescent="0.3">
      <c r="A782" s="15"/>
      <c r="B782" s="2"/>
      <c r="C782" s="2"/>
      <c r="D782" s="14"/>
      <c r="E782" s="5"/>
      <c r="F782" s="2"/>
      <c r="G782" s="14"/>
    </row>
    <row r="783" spans="1:8" ht="16.5" x14ac:dyDescent="0.3">
      <c r="A783" s="109" t="s">
        <v>216</v>
      </c>
      <c r="B783" s="2"/>
      <c r="C783" s="2"/>
      <c r="D783" s="16">
        <v>1352035.92</v>
      </c>
      <c r="E783" s="5"/>
      <c r="F783" s="2"/>
      <c r="G783" s="16">
        <v>1744799.79</v>
      </c>
      <c r="H783" s="17"/>
    </row>
    <row r="784" spans="1:8" ht="16.5" x14ac:dyDescent="0.3">
      <c r="A784" s="109" t="s">
        <v>217</v>
      </c>
      <c r="B784" s="2"/>
      <c r="C784" s="2"/>
      <c r="D784" s="16">
        <v>11625456.08</v>
      </c>
      <c r="E784" s="5"/>
      <c r="F784" s="2"/>
      <c r="G784" s="16">
        <v>19541931.559999999</v>
      </c>
      <c r="H784" s="17"/>
    </row>
    <row r="785" spans="1:8" ht="16.5" x14ac:dyDescent="0.3">
      <c r="A785" s="109" t="s">
        <v>218</v>
      </c>
      <c r="B785" s="2"/>
      <c r="C785" s="2"/>
      <c r="D785" s="16">
        <v>168789.68</v>
      </c>
      <c r="E785" s="5"/>
      <c r="F785" s="2"/>
      <c r="G785" s="16">
        <v>748980.63</v>
      </c>
      <c r="H785" s="17"/>
    </row>
    <row r="786" spans="1:8" ht="16.5" x14ac:dyDescent="0.3">
      <c r="A786" s="109" t="s">
        <v>219</v>
      </c>
      <c r="B786" s="2"/>
      <c r="C786" s="2"/>
      <c r="D786" s="16">
        <v>1650874.8</v>
      </c>
      <c r="E786" s="5"/>
      <c r="F786" s="2"/>
      <c r="G786" s="16">
        <v>2089104.73</v>
      </c>
      <c r="H786" s="17"/>
    </row>
    <row r="787" spans="1:8" ht="16.5" x14ac:dyDescent="0.3">
      <c r="A787" s="109" t="s">
        <v>220</v>
      </c>
      <c r="B787" s="2"/>
      <c r="C787" s="2"/>
      <c r="D787" s="16">
        <v>776019.78</v>
      </c>
      <c r="E787" s="5"/>
      <c r="F787" s="2"/>
      <c r="G787" s="16">
        <v>1100203.72</v>
      </c>
      <c r="H787" s="17"/>
    </row>
    <row r="788" spans="1:8" ht="16.5" x14ac:dyDescent="0.3">
      <c r="A788" s="109" t="s">
        <v>221</v>
      </c>
      <c r="B788" s="2"/>
      <c r="C788" s="2"/>
      <c r="D788" s="16">
        <v>16773947.34</v>
      </c>
      <c r="E788" s="5"/>
      <c r="F788" s="2"/>
      <c r="G788" s="16">
        <v>19183993.149999999</v>
      </c>
      <c r="H788" s="17"/>
    </row>
    <row r="789" spans="1:8" ht="16.5" x14ac:dyDescent="0.3">
      <c r="A789" s="109" t="s">
        <v>222</v>
      </c>
      <c r="B789" s="2"/>
      <c r="C789" s="2"/>
      <c r="D789" s="18">
        <v>6542585.6699999999</v>
      </c>
      <c r="E789" s="5"/>
      <c r="F789" s="2"/>
      <c r="G789" s="18">
        <v>9772875.5800000001</v>
      </c>
      <c r="H789" s="17"/>
    </row>
    <row r="790" spans="1:8" ht="17.25" thickBot="1" x14ac:dyDescent="0.35">
      <c r="A790" s="111" t="s">
        <v>18</v>
      </c>
      <c r="B790" s="2"/>
      <c r="C790" s="2"/>
      <c r="D790" s="101">
        <f>D783+D784+D785+D786+E4067+D788+D789+D787</f>
        <v>38889709.270000003</v>
      </c>
      <c r="E790" s="5"/>
      <c r="F790" s="2"/>
      <c r="G790" s="101">
        <f>G783+G784+G785+G786+H4067+G788+G789+G787</f>
        <v>54181889.159999996</v>
      </c>
      <c r="H790" s="17"/>
    </row>
    <row r="791" spans="1:8" ht="17.25" thickTop="1" x14ac:dyDescent="0.3">
      <c r="A791" s="2"/>
      <c r="B791" s="2"/>
      <c r="C791" s="2"/>
      <c r="D791" s="2"/>
      <c r="E791" s="5"/>
      <c r="F791" s="2"/>
      <c r="G791" s="2"/>
    </row>
    <row r="797" spans="1:8" ht="16.5" x14ac:dyDescent="0.3">
      <c r="A797" s="1" t="s">
        <v>223</v>
      </c>
      <c r="B797" s="1"/>
      <c r="C797" s="1"/>
      <c r="D797" s="1"/>
      <c r="E797" s="5"/>
      <c r="F797" s="2"/>
      <c r="G797" s="2"/>
    </row>
    <row r="798" spans="1:8" ht="16.5" x14ac:dyDescent="0.3">
      <c r="A798" s="4" t="s">
        <v>224</v>
      </c>
      <c r="B798" s="4"/>
      <c r="C798" s="4"/>
      <c r="D798" s="4"/>
      <c r="E798" s="5"/>
      <c r="F798" s="2"/>
      <c r="G798" s="2"/>
    </row>
    <row r="799" spans="1:8" ht="16.5" x14ac:dyDescent="0.3">
      <c r="A799" s="4" t="s">
        <v>205</v>
      </c>
      <c r="B799" s="4"/>
      <c r="C799" s="4"/>
      <c r="D799" s="4"/>
      <c r="E799" s="5"/>
      <c r="F799" s="2"/>
      <c r="G799" s="2"/>
    </row>
    <row r="800" spans="1:8" ht="16.5" x14ac:dyDescent="0.3">
      <c r="A800" s="4" t="s">
        <v>2</v>
      </c>
      <c r="B800" s="4"/>
      <c r="C800" s="4"/>
      <c r="D800" s="4"/>
      <c r="E800" s="5"/>
      <c r="F800" s="2"/>
      <c r="G800" s="2"/>
    </row>
    <row r="801" spans="1:7" ht="16.5" x14ac:dyDescent="0.3">
      <c r="A801" s="35"/>
      <c r="B801" s="35"/>
      <c r="C801" s="35"/>
      <c r="D801" s="35"/>
      <c r="E801" s="5"/>
      <c r="F801" s="2"/>
      <c r="G801" s="2"/>
    </row>
    <row r="802" spans="1:7" ht="16.5" x14ac:dyDescent="0.3">
      <c r="A802" s="6" t="s">
        <v>225</v>
      </c>
      <c r="B802" s="14"/>
      <c r="C802" s="14"/>
      <c r="D802" s="2"/>
      <c r="E802" s="5"/>
      <c r="F802" s="2"/>
      <c r="G802" s="2"/>
    </row>
    <row r="803" spans="1:7" ht="16.5" x14ac:dyDescent="0.3">
      <c r="A803" s="2"/>
      <c r="B803" s="2"/>
      <c r="C803" s="2"/>
      <c r="D803" s="2"/>
      <c r="E803" s="5"/>
      <c r="F803" s="2"/>
      <c r="G803" s="2"/>
    </row>
    <row r="804" spans="1:7" ht="16.5" x14ac:dyDescent="0.3">
      <c r="A804" s="10" t="s">
        <v>5</v>
      </c>
      <c r="B804" s="2"/>
      <c r="C804" s="2"/>
      <c r="D804" s="32">
        <v>2023</v>
      </c>
      <c r="E804" s="5"/>
      <c r="F804" s="2"/>
      <c r="G804" s="32">
        <v>2022</v>
      </c>
    </row>
    <row r="805" spans="1:7" ht="16.5" x14ac:dyDescent="0.3">
      <c r="A805" s="10"/>
      <c r="B805" s="2"/>
      <c r="C805" s="2"/>
      <c r="D805" s="13"/>
      <c r="E805" s="5"/>
      <c r="F805" s="2"/>
      <c r="G805" s="13"/>
    </row>
    <row r="806" spans="1:7" ht="16.5" x14ac:dyDescent="0.3">
      <c r="A806" s="10" t="s">
        <v>226</v>
      </c>
      <c r="B806" s="2"/>
      <c r="C806" s="2"/>
      <c r="D806" s="13"/>
      <c r="E806" s="5"/>
      <c r="F806" s="2"/>
      <c r="G806" s="13"/>
    </row>
    <row r="807" spans="1:7" ht="16.5" x14ac:dyDescent="0.3">
      <c r="A807" s="15" t="s">
        <v>227</v>
      </c>
      <c r="B807" s="2"/>
      <c r="C807" s="2"/>
      <c r="D807" s="108">
        <v>3004100.4</v>
      </c>
      <c r="E807" s="5"/>
      <c r="F807" s="2"/>
      <c r="G807" s="108">
        <v>3004100.4</v>
      </c>
    </row>
    <row r="808" spans="1:7" ht="16.5" x14ac:dyDescent="0.3">
      <c r="A808" s="15" t="s">
        <v>228</v>
      </c>
      <c r="B808" s="2"/>
      <c r="C808" s="2"/>
      <c r="D808" s="108">
        <v>2494326.46</v>
      </c>
      <c r="E808" s="5"/>
      <c r="F808" s="2"/>
      <c r="G808" s="108">
        <v>3072596.65</v>
      </c>
    </row>
    <row r="809" spans="1:7" ht="16.5" x14ac:dyDescent="0.3">
      <c r="A809" s="15" t="s">
        <v>229</v>
      </c>
      <c r="B809" s="2"/>
      <c r="C809" s="2"/>
      <c r="D809" s="108">
        <v>250004.81</v>
      </c>
      <c r="E809" s="5"/>
      <c r="F809" s="2"/>
      <c r="G809" s="108">
        <v>269360.82</v>
      </c>
    </row>
    <row r="810" spans="1:7" ht="16.5" x14ac:dyDescent="0.3">
      <c r="A810" s="15" t="s">
        <v>230</v>
      </c>
      <c r="B810" s="2"/>
      <c r="C810" s="2"/>
      <c r="D810" s="108">
        <v>3091.56</v>
      </c>
      <c r="E810" s="5"/>
      <c r="F810" s="2"/>
      <c r="G810" s="108">
        <v>3091.56</v>
      </c>
    </row>
    <row r="811" spans="1:7" ht="16.5" x14ac:dyDescent="0.3">
      <c r="A811" s="15" t="s">
        <v>231</v>
      </c>
      <c r="B811" s="2"/>
      <c r="C811" s="2"/>
      <c r="D811" s="108">
        <v>2148439.67</v>
      </c>
      <c r="E811" s="5"/>
      <c r="F811" s="2"/>
      <c r="G811" s="108">
        <v>2293519.35</v>
      </c>
    </row>
    <row r="812" spans="1:7" ht="16.5" x14ac:dyDescent="0.3">
      <c r="A812" s="15" t="s">
        <v>232</v>
      </c>
      <c r="B812" s="2"/>
      <c r="C812" s="2"/>
      <c r="D812" s="108">
        <v>7793283.3700000001</v>
      </c>
      <c r="E812" s="5"/>
      <c r="F812" s="2"/>
      <c r="G812" s="108">
        <v>10939336.43</v>
      </c>
    </row>
    <row r="813" spans="1:7" ht="16.5" x14ac:dyDescent="0.3">
      <c r="A813" s="15" t="s">
        <v>233</v>
      </c>
      <c r="B813" s="2"/>
      <c r="C813" s="2"/>
      <c r="D813" s="108">
        <v>104904.71</v>
      </c>
      <c r="E813" s="5"/>
      <c r="F813" s="2"/>
      <c r="G813" s="108">
        <v>163033.28</v>
      </c>
    </row>
    <row r="814" spans="1:7" ht="16.5" x14ac:dyDescent="0.3">
      <c r="A814" s="15" t="s">
        <v>234</v>
      </c>
      <c r="B814" s="2"/>
      <c r="C814" s="2"/>
      <c r="D814" s="108">
        <v>25202.84</v>
      </c>
      <c r="E814" s="5"/>
      <c r="F814" s="2"/>
      <c r="G814" s="108">
        <v>18585.64</v>
      </c>
    </row>
    <row r="815" spans="1:7" ht="16.5" x14ac:dyDescent="0.3">
      <c r="A815" s="15" t="s">
        <v>235</v>
      </c>
      <c r="B815" s="2"/>
      <c r="C815" s="2"/>
      <c r="D815" s="108">
        <v>1510975.7</v>
      </c>
      <c r="E815" s="5"/>
      <c r="F815" s="2"/>
      <c r="G815" s="108">
        <v>1576019.99</v>
      </c>
    </row>
    <row r="816" spans="1:7" ht="17.25" thickBot="1" x14ac:dyDescent="0.35">
      <c r="A816" s="10" t="s">
        <v>236</v>
      </c>
      <c r="B816" s="2"/>
      <c r="C816" s="2"/>
      <c r="D816" s="112">
        <f>SUM(D807:D815)</f>
        <v>17334329.52</v>
      </c>
      <c r="E816" s="5"/>
      <c r="F816" s="2"/>
      <c r="G816" s="112">
        <f>SUM(G807:G815)</f>
        <v>21339644.120000001</v>
      </c>
    </row>
    <row r="817" spans="1:7" ht="17.25" thickTop="1" x14ac:dyDescent="0.3">
      <c r="A817" s="2"/>
      <c r="B817" s="2"/>
      <c r="C817" s="2"/>
      <c r="D817" s="2"/>
      <c r="E817" s="5"/>
      <c r="F817" s="2"/>
      <c r="G817" s="2"/>
    </row>
    <row r="820" spans="1:7" ht="18.75" x14ac:dyDescent="0.3">
      <c r="A820" s="1" t="s">
        <v>237</v>
      </c>
      <c r="B820" s="1"/>
      <c r="C820" s="1"/>
      <c r="D820" s="1"/>
      <c r="E820" s="113"/>
      <c r="F820" s="114"/>
      <c r="G820" s="114"/>
    </row>
    <row r="821" spans="1:7" ht="18.75" x14ac:dyDescent="0.3">
      <c r="A821" s="4" t="s">
        <v>238</v>
      </c>
      <c r="B821" s="4"/>
      <c r="C821" s="4"/>
      <c r="D821" s="4"/>
      <c r="E821" s="113"/>
      <c r="F821" s="114"/>
      <c r="G821" s="114"/>
    </row>
    <row r="822" spans="1:7" ht="18.75" x14ac:dyDescent="0.3">
      <c r="A822" s="4" t="s">
        <v>205</v>
      </c>
      <c r="B822" s="4"/>
      <c r="C822" s="4"/>
      <c r="D822" s="4"/>
      <c r="E822" s="113"/>
      <c r="F822" s="114"/>
      <c r="G822" s="114"/>
    </row>
    <row r="823" spans="1:7" ht="18.75" x14ac:dyDescent="0.3">
      <c r="A823" s="4" t="s">
        <v>2</v>
      </c>
      <c r="B823" s="4"/>
      <c r="C823" s="4"/>
      <c r="D823" s="4"/>
      <c r="E823" s="113"/>
      <c r="F823" s="114"/>
      <c r="G823" s="114"/>
    </row>
    <row r="824" spans="1:7" ht="18.75" x14ac:dyDescent="0.3">
      <c r="A824" s="6" t="s">
        <v>239</v>
      </c>
      <c r="B824" s="115"/>
      <c r="C824" s="114"/>
      <c r="D824" s="114"/>
      <c r="E824" s="113"/>
      <c r="F824" s="114"/>
      <c r="G824" s="114"/>
    </row>
    <row r="825" spans="1:7" ht="18.75" x14ac:dyDescent="0.3">
      <c r="A825" s="116"/>
      <c r="B825" s="115"/>
      <c r="C825" s="114"/>
      <c r="D825" s="114"/>
      <c r="E825" s="113"/>
      <c r="F825" s="114"/>
      <c r="G825" s="114"/>
    </row>
    <row r="826" spans="1:7" ht="15" customHeight="1" x14ac:dyDescent="0.3">
      <c r="A826" s="51" t="s">
        <v>240</v>
      </c>
      <c r="B826" s="51"/>
      <c r="C826" s="51"/>
      <c r="D826" s="51"/>
      <c r="E826" s="51"/>
      <c r="F826" s="51"/>
      <c r="G826" s="51"/>
    </row>
    <row r="827" spans="1:7" ht="15" customHeight="1" x14ac:dyDescent="0.3">
      <c r="A827" s="51"/>
      <c r="B827" s="51"/>
      <c r="C827" s="51"/>
      <c r="D827" s="51"/>
      <c r="E827" s="51"/>
      <c r="F827" s="51"/>
      <c r="G827" s="51"/>
    </row>
    <row r="828" spans="1:7" ht="15" customHeight="1" x14ac:dyDescent="0.3">
      <c r="A828" s="51"/>
      <c r="B828" s="51"/>
      <c r="C828" s="51"/>
      <c r="D828" s="51"/>
      <c r="E828" s="51"/>
      <c r="F828" s="51"/>
      <c r="G828" s="51"/>
    </row>
    <row r="829" spans="1:7" ht="96.75" customHeight="1" x14ac:dyDescent="0.3">
      <c r="A829" s="51"/>
      <c r="B829" s="51"/>
      <c r="C829" s="51"/>
      <c r="D829" s="51"/>
      <c r="E829" s="51"/>
      <c r="F829" s="51"/>
      <c r="G829" s="51"/>
    </row>
    <row r="830" spans="1:7" ht="18.75" x14ac:dyDescent="0.3">
      <c r="A830" s="114"/>
      <c r="B830" s="114"/>
      <c r="C830" s="114"/>
      <c r="D830" s="114"/>
      <c r="E830" s="113"/>
      <c r="F830" s="114"/>
      <c r="G830" s="114"/>
    </row>
    <row r="831" spans="1:7" ht="18.75" x14ac:dyDescent="0.3">
      <c r="A831" s="114"/>
      <c r="B831" s="114"/>
      <c r="C831" s="114"/>
      <c r="D831" s="114"/>
      <c r="E831" s="113"/>
      <c r="F831" s="114"/>
      <c r="G831" s="114"/>
    </row>
    <row r="832" spans="1:7" ht="18.75" x14ac:dyDescent="0.3">
      <c r="A832" s="117" t="s">
        <v>241</v>
      </c>
      <c r="B832" s="114"/>
      <c r="C832" s="114"/>
      <c r="D832" s="118">
        <v>2023</v>
      </c>
      <c r="E832" s="113"/>
      <c r="F832" s="114"/>
      <c r="G832" s="118">
        <v>2022</v>
      </c>
    </row>
    <row r="833" spans="1:8" ht="18.75" x14ac:dyDescent="0.3">
      <c r="A833" s="117"/>
      <c r="B833" s="114"/>
      <c r="C833" s="114"/>
      <c r="D833" s="119"/>
      <c r="E833" s="113"/>
      <c r="F833" s="114"/>
      <c r="G833" s="119"/>
    </row>
    <row r="834" spans="1:8" ht="18.75" x14ac:dyDescent="0.3">
      <c r="A834" s="120" t="s">
        <v>242</v>
      </c>
      <c r="B834" s="114"/>
      <c r="C834" s="114"/>
      <c r="D834" s="121">
        <v>5716413.1299999999</v>
      </c>
      <c r="E834" s="113"/>
      <c r="F834" s="114"/>
      <c r="G834" s="121">
        <v>6861688.0700000003</v>
      </c>
      <c r="H834" s="17"/>
    </row>
    <row r="835" spans="1:8" ht="18.75" x14ac:dyDescent="0.3">
      <c r="A835" s="120" t="s">
        <v>243</v>
      </c>
      <c r="B835" s="114"/>
      <c r="C835" s="114"/>
      <c r="D835" s="121">
        <v>15105314.470000001</v>
      </c>
      <c r="E835" s="113"/>
      <c r="F835" s="114"/>
      <c r="G835" s="121">
        <v>15719913.82</v>
      </c>
      <c r="H835" s="17"/>
    </row>
    <row r="836" spans="1:8" ht="18.75" x14ac:dyDescent="0.3">
      <c r="A836" s="120" t="s">
        <v>244</v>
      </c>
      <c r="B836" s="114"/>
      <c r="C836" s="114"/>
      <c r="D836" s="121">
        <v>363881.08</v>
      </c>
      <c r="E836" s="113"/>
      <c r="F836" s="114"/>
      <c r="G836" s="121">
        <v>934493.3</v>
      </c>
      <c r="H836" s="17"/>
    </row>
    <row r="837" spans="1:8" ht="18.75" x14ac:dyDescent="0.3">
      <c r="A837" s="120" t="s">
        <v>245</v>
      </c>
      <c r="B837" s="114"/>
      <c r="C837" s="114"/>
      <c r="D837" s="121">
        <v>1306000</v>
      </c>
      <c r="E837" s="113"/>
      <c r="F837" s="114"/>
      <c r="G837" s="121">
        <v>3020300</v>
      </c>
      <c r="H837" s="17"/>
    </row>
    <row r="838" spans="1:8" ht="18.75" x14ac:dyDescent="0.3">
      <c r="A838" s="120" t="s">
        <v>246</v>
      </c>
      <c r="B838" s="114"/>
      <c r="C838" s="114"/>
      <c r="D838" s="121">
        <v>465718.07</v>
      </c>
      <c r="E838" s="113"/>
      <c r="F838" s="114"/>
      <c r="G838" s="121">
        <v>795114.48</v>
      </c>
      <c r="H838" s="17"/>
    </row>
    <row r="839" spans="1:8" ht="18.75" x14ac:dyDescent="0.3">
      <c r="A839" s="120" t="s">
        <v>247</v>
      </c>
      <c r="B839" s="114"/>
      <c r="C839" s="114"/>
      <c r="D839" s="121">
        <v>5906443.75</v>
      </c>
      <c r="E839" s="113"/>
      <c r="F839" s="114"/>
      <c r="G839" s="121">
        <v>7283562.25</v>
      </c>
      <c r="H839" s="17"/>
    </row>
    <row r="840" spans="1:8" ht="18.75" x14ac:dyDescent="0.3">
      <c r="A840" s="120" t="s">
        <v>248</v>
      </c>
      <c r="B840" s="114"/>
      <c r="C840" s="114"/>
      <c r="D840" s="121">
        <v>2574110.83</v>
      </c>
      <c r="E840" s="113"/>
      <c r="F840" s="114"/>
      <c r="G840" s="121">
        <v>1232045.06</v>
      </c>
      <c r="H840" s="17"/>
    </row>
    <row r="841" spans="1:8" ht="18.75" x14ac:dyDescent="0.3">
      <c r="A841" s="120" t="s">
        <v>249</v>
      </c>
      <c r="B841" s="114"/>
      <c r="C841" s="114"/>
      <c r="D841" s="121">
        <v>8430446.7300000004</v>
      </c>
      <c r="E841" s="113"/>
      <c r="F841" s="114"/>
      <c r="G841" s="121">
        <v>9265874.3100000005</v>
      </c>
      <c r="H841" s="17"/>
    </row>
    <row r="842" spans="1:8" ht="18.75" x14ac:dyDescent="0.3">
      <c r="A842" s="120" t="s">
        <v>250</v>
      </c>
      <c r="B842" s="114"/>
      <c r="C842" s="114"/>
      <c r="D842" s="121">
        <f>43332801-1087108.1-256873.95</f>
        <v>41988818.949999996</v>
      </c>
      <c r="E842" s="113"/>
      <c r="F842" s="114"/>
      <c r="G842" s="121">
        <f>43422147.43-225111.65-476550.92</f>
        <v>42720484.859999999</v>
      </c>
      <c r="H842" s="17"/>
    </row>
    <row r="843" spans="1:8" ht="18.75" x14ac:dyDescent="0.3">
      <c r="A843" s="120" t="s">
        <v>251</v>
      </c>
      <c r="B843" s="114"/>
      <c r="C843" s="114"/>
      <c r="D843" s="121">
        <v>2484.61</v>
      </c>
      <c r="E843" s="113"/>
      <c r="F843" s="114"/>
      <c r="G843" s="121">
        <v>3116543.88</v>
      </c>
      <c r="H843" s="17"/>
    </row>
    <row r="844" spans="1:8" ht="18.75" x14ac:dyDescent="0.3">
      <c r="A844" s="120" t="s">
        <v>252</v>
      </c>
      <c r="B844" s="114"/>
      <c r="C844" s="114"/>
      <c r="D844" s="122">
        <v>42957830.960000001</v>
      </c>
      <c r="E844" s="113"/>
      <c r="F844" s="114"/>
      <c r="G844" s="122">
        <v>44077001</v>
      </c>
      <c r="H844" s="17"/>
    </row>
    <row r="845" spans="1:8" ht="18.75" x14ac:dyDescent="0.3">
      <c r="A845" s="120" t="s">
        <v>253</v>
      </c>
      <c r="B845" s="114"/>
      <c r="C845" s="114"/>
      <c r="D845" s="122">
        <v>4361744</v>
      </c>
      <c r="E845" s="113"/>
      <c r="F845" s="114"/>
      <c r="G845" s="122">
        <v>3788858.77</v>
      </c>
      <c r="H845" s="17"/>
    </row>
    <row r="846" spans="1:8" ht="18.75" x14ac:dyDescent="0.3">
      <c r="A846" s="120" t="s">
        <v>254</v>
      </c>
      <c r="B846" s="114"/>
      <c r="C846" s="114"/>
      <c r="D846" s="123"/>
      <c r="E846" s="113"/>
      <c r="F846" s="114"/>
      <c r="G846" s="123">
        <v>196272.78</v>
      </c>
      <c r="H846" s="17"/>
    </row>
    <row r="847" spans="1:8" ht="18.75" x14ac:dyDescent="0.3">
      <c r="A847" s="120" t="s">
        <v>255</v>
      </c>
      <c r="B847" s="114"/>
      <c r="C847" s="114"/>
      <c r="D847" s="123"/>
      <c r="E847" s="113"/>
      <c r="F847" s="114"/>
      <c r="G847" s="123">
        <v>233050</v>
      </c>
      <c r="H847" s="17"/>
    </row>
    <row r="848" spans="1:8" ht="18.75" x14ac:dyDescent="0.3">
      <c r="A848" s="120" t="s">
        <v>256</v>
      </c>
      <c r="B848" s="114"/>
      <c r="C848" s="114"/>
      <c r="D848" s="123"/>
      <c r="E848" s="113"/>
      <c r="F848" s="114"/>
      <c r="G848" s="123">
        <f>9908408.17</f>
        <v>9908408.1699999999</v>
      </c>
      <c r="H848" s="17"/>
    </row>
    <row r="849" spans="1:8" ht="18.75" x14ac:dyDescent="0.3">
      <c r="A849" s="120" t="s">
        <v>257</v>
      </c>
      <c r="B849" s="114"/>
      <c r="C849" s="114"/>
      <c r="D849" s="124">
        <v>216313.97</v>
      </c>
      <c r="E849" s="113"/>
      <c r="F849" s="114"/>
      <c r="G849" s="125"/>
      <c r="H849" s="17"/>
    </row>
    <row r="850" spans="1:8" ht="19.5" thickBot="1" x14ac:dyDescent="0.35">
      <c r="A850" s="117" t="s">
        <v>18</v>
      </c>
      <c r="B850" s="114"/>
      <c r="C850" s="114"/>
      <c r="D850" s="126">
        <f>SUM(D834:D849)</f>
        <v>129395520.54999998</v>
      </c>
      <c r="E850" s="113"/>
      <c r="F850" s="114"/>
      <c r="G850" s="126">
        <f>SUM(G834:G849)</f>
        <v>149153610.75</v>
      </c>
      <c r="H850" s="17"/>
    </row>
    <row r="851" spans="1:8" ht="15.75" thickTop="1" x14ac:dyDescent="0.3">
      <c r="H851" s="17">
        <f t="shared" ref="H851" si="3">+D851-G851</f>
        <v>0</v>
      </c>
    </row>
    <row r="852" spans="1:8" ht="16.5" x14ac:dyDescent="0.3">
      <c r="A852" s="14"/>
      <c r="B852" s="14"/>
      <c r="C852" s="2"/>
      <c r="D852" s="2"/>
      <c r="E852" s="2"/>
    </row>
    <row r="853" spans="1:8" ht="16.5" x14ac:dyDescent="0.3">
      <c r="A853" s="1" t="s">
        <v>258</v>
      </c>
      <c r="B853" s="1"/>
      <c r="C853" s="1"/>
      <c r="D853" s="1"/>
      <c r="E853" s="2"/>
    </row>
    <row r="854" spans="1:8" ht="16.5" x14ac:dyDescent="0.3">
      <c r="A854" s="4" t="s">
        <v>259</v>
      </c>
      <c r="B854" s="4"/>
      <c r="C854" s="4"/>
      <c r="D854" s="4"/>
      <c r="E854" s="2"/>
    </row>
    <row r="855" spans="1:8" ht="16.5" x14ac:dyDescent="0.3">
      <c r="A855" s="4" t="s">
        <v>205</v>
      </c>
      <c r="B855" s="4"/>
      <c r="C855" s="4"/>
      <c r="D855" s="4"/>
      <c r="E855" s="2"/>
    </row>
    <row r="856" spans="1:8" ht="16.5" x14ac:dyDescent="0.3">
      <c r="A856" s="88" t="s">
        <v>2</v>
      </c>
      <c r="B856" s="88"/>
      <c r="C856" s="88"/>
      <c r="D856" s="88"/>
      <c r="E856" s="2"/>
    </row>
    <row r="857" spans="1:8" ht="16.5" x14ac:dyDescent="0.3">
      <c r="A857" s="6" t="s">
        <v>260</v>
      </c>
      <c r="B857" s="14"/>
      <c r="C857" s="2"/>
      <c r="D857" s="2"/>
      <c r="E857" s="2"/>
    </row>
    <row r="858" spans="1:8" ht="16.5" x14ac:dyDescent="0.3">
      <c r="A858" s="6"/>
      <c r="B858" s="14"/>
      <c r="C858" s="2"/>
      <c r="D858" s="2"/>
      <c r="E858" s="2"/>
    </row>
    <row r="859" spans="1:8" ht="16.5" customHeight="1" x14ac:dyDescent="0.3">
      <c r="A859" s="51" t="s">
        <v>261</v>
      </c>
      <c r="B859" s="51"/>
      <c r="C859" s="51"/>
      <c r="D859" s="51"/>
      <c r="E859" s="51"/>
      <c r="F859" s="51"/>
      <c r="G859" s="51"/>
    </row>
    <row r="860" spans="1:8" ht="16.5" customHeight="1" x14ac:dyDescent="0.3">
      <c r="A860" s="51"/>
      <c r="B860" s="51"/>
      <c r="C860" s="51"/>
      <c r="D860" s="51"/>
      <c r="E860" s="51"/>
      <c r="F860" s="51"/>
      <c r="G860" s="51"/>
    </row>
    <row r="861" spans="1:8" ht="16.5" customHeight="1" x14ac:dyDescent="0.3">
      <c r="A861" s="51"/>
      <c r="B861" s="51"/>
      <c r="C861" s="51"/>
      <c r="D861" s="51"/>
      <c r="E861" s="51"/>
      <c r="F861" s="51"/>
      <c r="G861" s="51"/>
    </row>
    <row r="862" spans="1:8" ht="33.75" customHeight="1" x14ac:dyDescent="0.3">
      <c r="A862" s="51"/>
      <c r="B862" s="51"/>
      <c r="C862" s="51"/>
      <c r="D862" s="51"/>
      <c r="E862" s="51"/>
      <c r="F862" s="51"/>
      <c r="G862" s="51"/>
    </row>
    <row r="863" spans="1:8" ht="16.5" x14ac:dyDescent="0.3">
      <c r="A863" s="6"/>
      <c r="B863" s="14"/>
      <c r="C863" s="2"/>
      <c r="D863" s="2"/>
      <c r="E863" s="2"/>
    </row>
    <row r="864" spans="1:8" ht="16.5" x14ac:dyDescent="0.3">
      <c r="A864" s="10" t="s">
        <v>5</v>
      </c>
      <c r="B864" s="2"/>
      <c r="C864" s="2"/>
      <c r="D864" s="13">
        <v>2023</v>
      </c>
      <c r="E864" s="11"/>
      <c r="F864" s="13">
        <v>2021</v>
      </c>
      <c r="G864" s="13">
        <v>2022</v>
      </c>
    </row>
    <row r="865" spans="1:7" ht="16.5" x14ac:dyDescent="0.3">
      <c r="A865" s="10"/>
      <c r="B865" s="2"/>
      <c r="C865" s="2"/>
      <c r="D865" s="14"/>
      <c r="E865" s="2"/>
      <c r="F865" s="14"/>
      <c r="G865" s="14"/>
    </row>
    <row r="866" spans="1:7" ht="16.5" x14ac:dyDescent="0.3">
      <c r="A866" s="15" t="s">
        <v>262</v>
      </c>
      <c r="B866" s="2"/>
      <c r="C866" s="2"/>
      <c r="D866" s="16">
        <v>1087108.1000000001</v>
      </c>
      <c r="E866" s="2"/>
      <c r="F866" s="16"/>
      <c r="G866" s="16">
        <v>476550.92</v>
      </c>
    </row>
    <row r="867" spans="1:7" ht="21" customHeight="1" x14ac:dyDescent="0.3">
      <c r="A867" s="15" t="s">
        <v>263</v>
      </c>
      <c r="B867" s="2"/>
      <c r="C867" s="2"/>
      <c r="D867" s="16">
        <v>256873.95</v>
      </c>
      <c r="E867" s="2"/>
      <c r="F867" s="16"/>
      <c r="G867" s="16">
        <v>225111.65</v>
      </c>
    </row>
    <row r="868" spans="1:7" ht="17.25" thickBot="1" x14ac:dyDescent="0.35">
      <c r="A868" s="10" t="s">
        <v>18</v>
      </c>
      <c r="B868" s="2"/>
      <c r="C868" s="2"/>
      <c r="D868" s="101">
        <f>SUM(D866:D867)</f>
        <v>1343982.05</v>
      </c>
      <c r="E868" s="2"/>
      <c r="F868" s="105"/>
      <c r="G868" s="101">
        <f>+G866+G867</f>
        <v>701662.57</v>
      </c>
    </row>
    <row r="869" spans="1:7" ht="16.5" thickTop="1" x14ac:dyDescent="0.3">
      <c r="A869" s="127"/>
      <c r="D869" s="128"/>
      <c r="E869" s="129"/>
      <c r="F869" s="130"/>
    </row>
    <row r="870" spans="1:7" ht="16.5" x14ac:dyDescent="0.3">
      <c r="A870" s="2"/>
      <c r="B870" s="2"/>
      <c r="C870" s="2"/>
      <c r="D870" s="2"/>
      <c r="E870" s="2"/>
    </row>
    <row r="871" spans="1:7" ht="16.5" x14ac:dyDescent="0.3">
      <c r="A871" s="131"/>
      <c r="B871" s="2"/>
      <c r="C871" s="2"/>
      <c r="D871" s="2"/>
      <c r="E871" s="2"/>
    </row>
    <row r="872" spans="1:7" ht="16.5" x14ac:dyDescent="0.3">
      <c r="A872" s="2"/>
      <c r="B872" s="2"/>
      <c r="C872" s="2"/>
      <c r="D872" s="2"/>
      <c r="E872" s="2"/>
    </row>
    <row r="873" spans="1:7" ht="16.5" x14ac:dyDescent="0.3">
      <c r="A873" s="2"/>
      <c r="B873" s="2"/>
      <c r="C873" s="2"/>
      <c r="D873" s="2"/>
      <c r="E873" s="2"/>
    </row>
    <row r="874" spans="1:7" ht="16.5" x14ac:dyDescent="0.3">
      <c r="A874" s="2"/>
      <c r="B874" s="2"/>
      <c r="C874" s="2"/>
      <c r="D874" s="2"/>
      <c r="E874" s="2"/>
    </row>
    <row r="875" spans="1:7" ht="16.5" x14ac:dyDescent="0.3">
      <c r="A875" s="2"/>
      <c r="B875" s="2"/>
      <c r="C875" s="2"/>
      <c r="D875" s="2"/>
      <c r="E875" s="2"/>
    </row>
    <row r="876" spans="1:7" ht="16.5" x14ac:dyDescent="0.3">
      <c r="A876" s="2"/>
      <c r="B876" s="2"/>
      <c r="C876" s="2"/>
      <c r="D876" s="2"/>
      <c r="E876" s="2"/>
    </row>
    <row r="877" spans="1:7" ht="16.5" x14ac:dyDescent="0.3">
      <c r="A877" s="2"/>
      <c r="B877" s="2"/>
      <c r="C877" s="2"/>
      <c r="D877" s="2"/>
      <c r="E877" s="2"/>
    </row>
    <row r="878" spans="1:7" ht="16.5" x14ac:dyDescent="0.3">
      <c r="A878" s="2"/>
      <c r="B878" s="2"/>
      <c r="C878" s="2"/>
      <c r="D878" s="2"/>
      <c r="E878" s="2"/>
    </row>
  </sheetData>
  <mergeCells count="109">
    <mergeCell ref="A859:G862"/>
    <mergeCell ref="A34:G35"/>
    <mergeCell ref="A823:D823"/>
    <mergeCell ref="A826:G829"/>
    <mergeCell ref="A853:D853"/>
    <mergeCell ref="A854:D854"/>
    <mergeCell ref="A855:D855"/>
    <mergeCell ref="A856:D856"/>
    <mergeCell ref="A798:D798"/>
    <mergeCell ref="A799:D799"/>
    <mergeCell ref="A800:D800"/>
    <mergeCell ref="A820:D820"/>
    <mergeCell ref="A821:D821"/>
    <mergeCell ref="A822:D822"/>
    <mergeCell ref="A770:F770"/>
    <mergeCell ref="A771:F771"/>
    <mergeCell ref="A772:F772"/>
    <mergeCell ref="A773:F773"/>
    <mergeCell ref="A777:G779"/>
    <mergeCell ref="A797:D797"/>
    <mergeCell ref="A741:G742"/>
    <mergeCell ref="A748:F748"/>
    <mergeCell ref="A749:F749"/>
    <mergeCell ref="A750:F750"/>
    <mergeCell ref="A751:F751"/>
    <mergeCell ref="A755:G757"/>
    <mergeCell ref="A685:G688"/>
    <mergeCell ref="A705:F705"/>
    <mergeCell ref="A706:F706"/>
    <mergeCell ref="A707:F707"/>
    <mergeCell ref="A708:F708"/>
    <mergeCell ref="A711:G714"/>
    <mergeCell ref="A645:F645"/>
    <mergeCell ref="A649:G650"/>
    <mergeCell ref="A678:F678"/>
    <mergeCell ref="A679:F679"/>
    <mergeCell ref="A680:F680"/>
    <mergeCell ref="A681:F681"/>
    <mergeCell ref="A609:F609"/>
    <mergeCell ref="A613:G618"/>
    <mergeCell ref="A641:F641"/>
    <mergeCell ref="A642:F642"/>
    <mergeCell ref="A643:F643"/>
    <mergeCell ref="A644:F644"/>
    <mergeCell ref="A562:G562"/>
    <mergeCell ref="A578:F578"/>
    <mergeCell ref="A579:F579"/>
    <mergeCell ref="A580:F580"/>
    <mergeCell ref="A607:F607"/>
    <mergeCell ref="A608:F608"/>
    <mergeCell ref="A503:E503"/>
    <mergeCell ref="A507:G510"/>
    <mergeCell ref="A534:E534"/>
    <mergeCell ref="A535:E535"/>
    <mergeCell ref="A536:E536"/>
    <mergeCell ref="A540:G543"/>
    <mergeCell ref="A472:E472"/>
    <mergeCell ref="A473:E473"/>
    <mergeCell ref="A474:E474"/>
    <mergeCell ref="A479:G479"/>
    <mergeCell ref="A501:E501"/>
    <mergeCell ref="A502:E502"/>
    <mergeCell ref="A411:G411"/>
    <mergeCell ref="A415:G419"/>
    <mergeCell ref="A434:E434"/>
    <mergeCell ref="A435:E435"/>
    <mergeCell ref="A436:E436"/>
    <mergeCell ref="A439:G444"/>
    <mergeCell ref="A379:F379"/>
    <mergeCell ref="A380:F380"/>
    <mergeCell ref="A381:F381"/>
    <mergeCell ref="A386:G390"/>
    <mergeCell ref="A409:G409"/>
    <mergeCell ref="A410:G410"/>
    <mergeCell ref="A311:H314"/>
    <mergeCell ref="A343:J343"/>
    <mergeCell ref="A350:F350"/>
    <mergeCell ref="A351:F351"/>
    <mergeCell ref="A352:F352"/>
    <mergeCell ref="A358:G359"/>
    <mergeCell ref="A252:F252"/>
    <mergeCell ref="A257:G259"/>
    <mergeCell ref="A298:E298"/>
    <mergeCell ref="A299:E299"/>
    <mergeCell ref="A300:E300"/>
    <mergeCell ref="A304:H308"/>
    <mergeCell ref="A202:F202"/>
    <mergeCell ref="A203:E203"/>
    <mergeCell ref="A208:G211"/>
    <mergeCell ref="A214:G218"/>
    <mergeCell ref="A250:F250"/>
    <mergeCell ref="A251:E251"/>
    <mergeCell ref="A109:G110"/>
    <mergeCell ref="A152:F152"/>
    <mergeCell ref="A153:F153"/>
    <mergeCell ref="A154:F154"/>
    <mergeCell ref="A158:G159"/>
    <mergeCell ref="A201:E201"/>
    <mergeCell ref="A53:F53"/>
    <mergeCell ref="A54:F54"/>
    <mergeCell ref="A58:G63"/>
    <mergeCell ref="A104:E104"/>
    <mergeCell ref="A105:E105"/>
    <mergeCell ref="A106:E106"/>
    <mergeCell ref="A1:E1"/>
    <mergeCell ref="A2:E2"/>
    <mergeCell ref="A3:E3"/>
    <mergeCell ref="A7:G13"/>
    <mergeCell ref="A52:F52"/>
  </mergeCells>
  <pageMargins left="0.7" right="0.7" top="0.75" bottom="0.75" header="0.3" footer="0.3"/>
  <pageSetup scale="66" orientation="portrait" r:id="rId1"/>
  <rowBreaks count="12" manualBreakCount="12">
    <brk id="49" max="6" man="1"/>
    <brk id="102" max="6" man="1"/>
    <brk id="150" max="6" man="1"/>
    <brk id="249" max="6" man="1"/>
    <brk id="295" max="6" man="1"/>
    <brk id="348" max="6" man="1"/>
    <brk id="575" max="6" man="1"/>
    <brk id="675" max="6" man="1"/>
    <brk id="702" max="6" man="1"/>
    <brk id="746" max="6" man="1"/>
    <brk id="794" max="6" man="1"/>
    <brk id="850"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dc:creator>
  <cp:lastModifiedBy>Carina</cp:lastModifiedBy>
  <dcterms:created xsi:type="dcterms:W3CDTF">2024-01-31T19:01:04Z</dcterms:created>
  <dcterms:modified xsi:type="dcterms:W3CDTF">2024-01-31T19:16:19Z</dcterms:modified>
</cp:coreProperties>
</file>